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3\homes3\w0322kor\Plocha\VŘ Horní 29 1 ETAPA\"/>
    </mc:Choice>
  </mc:AlternateContent>
  <bookViews>
    <workbookView xWindow="0" yWindow="0" windowWidth="28800" windowHeight="12330"/>
  </bookViews>
  <sheets>
    <sheet name="Rekapitulace stavby" sheetId="1" r:id="rId1"/>
    <sheet name="007-2 - Zateplení střešní..." sheetId="2" r:id="rId2"/>
  </sheets>
  <definedNames>
    <definedName name="_xlnm._FilterDatabase" localSheetId="1" hidden="1">'007-2 - Zateplení střešní...'!$C$86:$K$174</definedName>
    <definedName name="_xlnm.Print_Titles" localSheetId="1">'007-2 - Zateplení střešní...'!$86:$86</definedName>
    <definedName name="_xlnm.Print_Titles" localSheetId="0">'Rekapitulace stavby'!$52:$52</definedName>
    <definedName name="_xlnm.Print_Area" localSheetId="1">'007-2 - Zateplení střešní...'!$C$4:$J$39,'007-2 - Zateplení střešní...'!$C$45:$J$68,'007-2 - Zateplení střešní...'!$C$74:$K$174</definedName>
    <definedName name="_xlnm.Print_Area" localSheetId="0">'Rekapitulace stavby'!$D$4:$AO$36,'Rekapitulace stavby'!$C$42:$AQ$56</definedName>
  </definedNames>
  <calcPr calcId="162913"/>
</workbook>
</file>

<file path=xl/calcChain.xml><?xml version="1.0" encoding="utf-8"?>
<calcChain xmlns="http://schemas.openxmlformats.org/spreadsheetml/2006/main">
  <c r="J37" i="2" l="1"/>
  <c r="J36" i="2"/>
  <c r="AY55" i="1"/>
  <c r="J35" i="2"/>
  <c r="AX55" i="1" s="1"/>
  <c r="BI173" i="2"/>
  <c r="BH173" i="2"/>
  <c r="BG173" i="2"/>
  <c r="BF173" i="2"/>
  <c r="T173" i="2"/>
  <c r="R173" i="2"/>
  <c r="P173" i="2"/>
  <c r="BK173" i="2"/>
  <c r="J173" i="2"/>
  <c r="BE173" i="2"/>
  <c r="BI171" i="2"/>
  <c r="BH171" i="2"/>
  <c r="BG171" i="2"/>
  <c r="BF171" i="2"/>
  <c r="T171" i="2"/>
  <c r="R171" i="2"/>
  <c r="P171" i="2"/>
  <c r="BK171" i="2"/>
  <c r="J171" i="2"/>
  <c r="BE171" i="2" s="1"/>
  <c r="BI169" i="2"/>
  <c r="BH169" i="2"/>
  <c r="BG169" i="2"/>
  <c r="BF169" i="2"/>
  <c r="T169" i="2"/>
  <c r="R169" i="2"/>
  <c r="P169" i="2"/>
  <c r="BK169" i="2"/>
  <c r="J169" i="2"/>
  <c r="BE169" i="2"/>
  <c r="BI167" i="2"/>
  <c r="BH167" i="2"/>
  <c r="BG167" i="2"/>
  <c r="BF167" i="2"/>
  <c r="T167" i="2"/>
  <c r="R167" i="2"/>
  <c r="P167" i="2"/>
  <c r="BK167" i="2"/>
  <c r="J167" i="2"/>
  <c r="BE167" i="2" s="1"/>
  <c r="BI165" i="2"/>
  <c r="BH165" i="2"/>
  <c r="BG165" i="2"/>
  <c r="BF165" i="2"/>
  <c r="T165" i="2"/>
  <c r="R165" i="2"/>
  <c r="P165" i="2"/>
  <c r="BK165" i="2"/>
  <c r="J165" i="2"/>
  <c r="BE165" i="2"/>
  <c r="BI163" i="2"/>
  <c r="BH163" i="2"/>
  <c r="BG163" i="2"/>
  <c r="BF163" i="2"/>
  <c r="T163" i="2"/>
  <c r="R163" i="2"/>
  <c r="P163" i="2"/>
  <c r="BK163" i="2"/>
  <c r="J163" i="2"/>
  <c r="BE163" i="2" s="1"/>
  <c r="BI157" i="2"/>
  <c r="BH157" i="2"/>
  <c r="BG157" i="2"/>
  <c r="BF157" i="2"/>
  <c r="T157" i="2"/>
  <c r="R157" i="2"/>
  <c r="P157" i="2"/>
  <c r="BK157" i="2"/>
  <c r="J157" i="2"/>
  <c r="BE157" i="2"/>
  <c r="BI151" i="2"/>
  <c r="BH151" i="2"/>
  <c r="BG151" i="2"/>
  <c r="BF151" i="2"/>
  <c r="T151" i="2"/>
  <c r="R151" i="2"/>
  <c r="P151" i="2"/>
  <c r="BK151" i="2"/>
  <c r="J151" i="2"/>
  <c r="BE151" i="2" s="1"/>
  <c r="BI149" i="2"/>
  <c r="BH149" i="2"/>
  <c r="BG149" i="2"/>
  <c r="BF149" i="2"/>
  <c r="T149" i="2"/>
  <c r="R149" i="2"/>
  <c r="P149" i="2"/>
  <c r="BK149" i="2"/>
  <c r="J149" i="2"/>
  <c r="BE149" i="2"/>
  <c r="BI143" i="2"/>
  <c r="BH143" i="2"/>
  <c r="BG143" i="2"/>
  <c r="BF143" i="2"/>
  <c r="T143" i="2"/>
  <c r="T142" i="2" s="1"/>
  <c r="R143" i="2"/>
  <c r="R142" i="2"/>
  <c r="P143" i="2"/>
  <c r="P142" i="2" s="1"/>
  <c r="BK143" i="2"/>
  <c r="BK142" i="2"/>
  <c r="J142" i="2"/>
  <c r="J67" i="2" s="1"/>
  <c r="J143" i="2"/>
  <c r="BE143" i="2" s="1"/>
  <c r="BI141" i="2"/>
  <c r="BH141" i="2"/>
  <c r="BG141" i="2"/>
  <c r="BF141" i="2"/>
  <c r="T141" i="2"/>
  <c r="R141" i="2"/>
  <c r="P141" i="2"/>
  <c r="BK141" i="2"/>
  <c r="J141" i="2"/>
  <c r="BE141" i="2" s="1"/>
  <c r="BI139" i="2"/>
  <c r="BH139" i="2"/>
  <c r="BG139" i="2"/>
  <c r="BF139" i="2"/>
  <c r="T139" i="2"/>
  <c r="R139" i="2"/>
  <c r="P139" i="2"/>
  <c r="BK139" i="2"/>
  <c r="J139" i="2"/>
  <c r="BE139" i="2"/>
  <c r="BI137" i="2"/>
  <c r="BH137" i="2"/>
  <c r="BG137" i="2"/>
  <c r="BF137" i="2"/>
  <c r="T137" i="2"/>
  <c r="T136" i="2" s="1"/>
  <c r="R137" i="2"/>
  <c r="R136" i="2"/>
  <c r="P137" i="2"/>
  <c r="P136" i="2" s="1"/>
  <c r="BK137" i="2"/>
  <c r="BK136" i="2"/>
  <c r="J136" i="2"/>
  <c r="J66" i="2" s="1"/>
  <c r="J137" i="2"/>
  <c r="BE137" i="2" s="1"/>
  <c r="BI134" i="2"/>
  <c r="BH134" i="2"/>
  <c r="BG134" i="2"/>
  <c r="BF134" i="2"/>
  <c r="T134" i="2"/>
  <c r="R134" i="2"/>
  <c r="P134" i="2"/>
  <c r="BK134" i="2"/>
  <c r="J134" i="2"/>
  <c r="BE134" i="2" s="1"/>
  <c r="BI131" i="2"/>
  <c r="BH131" i="2"/>
  <c r="BG131" i="2"/>
  <c r="BF131" i="2"/>
  <c r="T131" i="2"/>
  <c r="R131" i="2"/>
  <c r="P131" i="2"/>
  <c r="BK131" i="2"/>
  <c r="J131" i="2"/>
  <c r="BE131" i="2"/>
  <c r="BI128" i="2"/>
  <c r="BH128" i="2"/>
  <c r="BG128" i="2"/>
  <c r="BF128" i="2"/>
  <c r="T128" i="2"/>
  <c r="R128" i="2"/>
  <c r="P128" i="2"/>
  <c r="BK128" i="2"/>
  <c r="J128" i="2"/>
  <c r="BE128" i="2" s="1"/>
  <c r="BI126" i="2"/>
  <c r="BH126" i="2"/>
  <c r="BG126" i="2"/>
  <c r="BF126" i="2"/>
  <c r="T126" i="2"/>
  <c r="R126" i="2"/>
  <c r="P126" i="2"/>
  <c r="BK126" i="2"/>
  <c r="J126" i="2"/>
  <c r="BE126" i="2"/>
  <c r="BI124" i="2"/>
  <c r="BH124" i="2"/>
  <c r="BG124" i="2"/>
  <c r="BF124" i="2"/>
  <c r="T124" i="2"/>
  <c r="R124" i="2"/>
  <c r="P124" i="2"/>
  <c r="BK124" i="2"/>
  <c r="J124" i="2"/>
  <c r="BE124" i="2" s="1"/>
  <c r="BI121" i="2"/>
  <c r="BH121" i="2"/>
  <c r="BG121" i="2"/>
  <c r="BF121" i="2"/>
  <c r="T121" i="2"/>
  <c r="R121" i="2"/>
  <c r="P121" i="2"/>
  <c r="P115" i="2" s="1"/>
  <c r="BK121" i="2"/>
  <c r="J121" i="2"/>
  <c r="BE121" i="2"/>
  <c r="BI118" i="2"/>
  <c r="BH118" i="2"/>
  <c r="BG118" i="2"/>
  <c r="BF118" i="2"/>
  <c r="T118" i="2"/>
  <c r="T115" i="2" s="1"/>
  <c r="R118" i="2"/>
  <c r="P118" i="2"/>
  <c r="BK118" i="2"/>
  <c r="J118" i="2"/>
  <c r="BE118" i="2" s="1"/>
  <c r="BI116" i="2"/>
  <c r="BH116" i="2"/>
  <c r="BG116" i="2"/>
  <c r="BF116" i="2"/>
  <c r="T116" i="2"/>
  <c r="R116" i="2"/>
  <c r="R115" i="2" s="1"/>
  <c r="P116" i="2"/>
  <c r="BK116" i="2"/>
  <c r="BK115" i="2" s="1"/>
  <c r="J115" i="2" s="1"/>
  <c r="J65" i="2" s="1"/>
  <c r="J116" i="2"/>
  <c r="BE116" i="2"/>
  <c r="BI114" i="2"/>
  <c r="BH114" i="2"/>
  <c r="BG114" i="2"/>
  <c r="BF114" i="2"/>
  <c r="T114" i="2"/>
  <c r="R114" i="2"/>
  <c r="P114" i="2"/>
  <c r="BK114" i="2"/>
  <c r="J114" i="2"/>
  <c r="BE114" i="2"/>
  <c r="BI113" i="2"/>
  <c r="BH113" i="2"/>
  <c r="BG113" i="2"/>
  <c r="BF113" i="2"/>
  <c r="T113" i="2"/>
  <c r="R113" i="2"/>
  <c r="P113" i="2"/>
  <c r="BK113" i="2"/>
  <c r="J113" i="2"/>
  <c r="BE113" i="2" s="1"/>
  <c r="BI112" i="2"/>
  <c r="BH112" i="2"/>
  <c r="BG112" i="2"/>
  <c r="BF112" i="2"/>
  <c r="T112" i="2"/>
  <c r="R112" i="2"/>
  <c r="P112" i="2"/>
  <c r="BK112" i="2"/>
  <c r="J112" i="2"/>
  <c r="BE112" i="2"/>
  <c r="BI111" i="2"/>
  <c r="BH111" i="2"/>
  <c r="BG111" i="2"/>
  <c r="BF111" i="2"/>
  <c r="T111" i="2"/>
  <c r="R111" i="2"/>
  <c r="P111" i="2"/>
  <c r="BK111" i="2"/>
  <c r="J111" i="2"/>
  <c r="BE111" i="2" s="1"/>
  <c r="BI110" i="2"/>
  <c r="BH110" i="2"/>
  <c r="BG110" i="2"/>
  <c r="BF110" i="2"/>
  <c r="T110" i="2"/>
  <c r="R110" i="2"/>
  <c r="P110" i="2"/>
  <c r="BK110" i="2"/>
  <c r="J110" i="2"/>
  <c r="BE110" i="2"/>
  <c r="BI109" i="2"/>
  <c r="BH109" i="2"/>
  <c r="BG109" i="2"/>
  <c r="BF109" i="2"/>
  <c r="T109" i="2"/>
  <c r="T107" i="2" s="1"/>
  <c r="R109" i="2"/>
  <c r="P109" i="2"/>
  <c r="BK109" i="2"/>
  <c r="J109" i="2"/>
  <c r="BE109" i="2" s="1"/>
  <c r="BI108" i="2"/>
  <c r="BH108" i="2"/>
  <c r="BG108" i="2"/>
  <c r="BF108" i="2"/>
  <c r="T108" i="2"/>
  <c r="R108" i="2"/>
  <c r="R107" i="2" s="1"/>
  <c r="R106" i="2" s="1"/>
  <c r="P108" i="2"/>
  <c r="P107" i="2" s="1"/>
  <c r="BK108" i="2"/>
  <c r="BK107" i="2"/>
  <c r="J107" i="2" s="1"/>
  <c r="J64" i="2" s="1"/>
  <c r="J108" i="2"/>
  <c r="BE108" i="2" s="1"/>
  <c r="BI105" i="2"/>
  <c r="BH105" i="2"/>
  <c r="BG105" i="2"/>
  <c r="BF105" i="2"/>
  <c r="T105" i="2"/>
  <c r="R105" i="2"/>
  <c r="P105" i="2"/>
  <c r="BK105" i="2"/>
  <c r="J105" i="2"/>
  <c r="BE105" i="2" s="1"/>
  <c r="BI103" i="2"/>
  <c r="BH103" i="2"/>
  <c r="BG103" i="2"/>
  <c r="BF103" i="2"/>
  <c r="T103" i="2"/>
  <c r="R103" i="2"/>
  <c r="P103" i="2"/>
  <c r="BK103" i="2"/>
  <c r="J103" i="2"/>
  <c r="BE103" i="2"/>
  <c r="BI100" i="2"/>
  <c r="BH100" i="2"/>
  <c r="BG100" i="2"/>
  <c r="BF100" i="2"/>
  <c r="T100" i="2"/>
  <c r="R100" i="2"/>
  <c r="P100" i="2"/>
  <c r="BK100" i="2"/>
  <c r="J100" i="2"/>
  <c r="BE100" i="2" s="1"/>
  <c r="BI98" i="2"/>
  <c r="BH98" i="2"/>
  <c r="BG98" i="2"/>
  <c r="BF98" i="2"/>
  <c r="T98" i="2"/>
  <c r="R98" i="2"/>
  <c r="P98" i="2"/>
  <c r="BK98" i="2"/>
  <c r="J98" i="2"/>
  <c r="BE98" i="2"/>
  <c r="BI96" i="2"/>
  <c r="BH96" i="2"/>
  <c r="BG96" i="2"/>
  <c r="BF96" i="2"/>
  <c r="T96" i="2"/>
  <c r="R96" i="2"/>
  <c r="P96" i="2"/>
  <c r="BK96" i="2"/>
  <c r="J96" i="2"/>
  <c r="BE96" i="2" s="1"/>
  <c r="BI95" i="2"/>
  <c r="BH95" i="2"/>
  <c r="BG95" i="2"/>
  <c r="BF95" i="2"/>
  <c r="T95" i="2"/>
  <c r="R95" i="2"/>
  <c r="P95" i="2"/>
  <c r="P92" i="2" s="1"/>
  <c r="P91" i="2" s="1"/>
  <c r="BK95" i="2"/>
  <c r="J95" i="2"/>
  <c r="BE95" i="2"/>
  <c r="BI93" i="2"/>
  <c r="F37" i="2" s="1"/>
  <c r="BD55" i="1" s="1"/>
  <c r="BD54" i="1" s="1"/>
  <c r="W33" i="1" s="1"/>
  <c r="BH93" i="2"/>
  <c r="BG93" i="2"/>
  <c r="BF93" i="2"/>
  <c r="T93" i="2"/>
  <c r="T92" i="2" s="1"/>
  <c r="T91" i="2" s="1"/>
  <c r="R93" i="2"/>
  <c r="R92" i="2"/>
  <c r="R91" i="2" s="1"/>
  <c r="P93" i="2"/>
  <c r="BK93" i="2"/>
  <c r="BK92" i="2" s="1"/>
  <c r="J93" i="2"/>
  <c r="BE93" i="2"/>
  <c r="BI89" i="2"/>
  <c r="BH89" i="2"/>
  <c r="F36" i="2" s="1"/>
  <c r="BC55" i="1" s="1"/>
  <c r="BC54" i="1" s="1"/>
  <c r="BG89" i="2"/>
  <c r="F35" i="2" s="1"/>
  <c r="BB55" i="1" s="1"/>
  <c r="BB54" i="1" s="1"/>
  <c r="BF89" i="2"/>
  <c r="F34" i="2" s="1"/>
  <c r="BA55" i="1" s="1"/>
  <c r="BA54" i="1" s="1"/>
  <c r="J34" i="2"/>
  <c r="AW55" i="1" s="1"/>
  <c r="T89" i="2"/>
  <c r="T88" i="2" s="1"/>
  <c r="R89" i="2"/>
  <c r="R88" i="2"/>
  <c r="R87" i="2" s="1"/>
  <c r="P89" i="2"/>
  <c r="P88" i="2"/>
  <c r="BK89" i="2"/>
  <c r="BK88" i="2"/>
  <c r="J88" i="2"/>
  <c r="J89" i="2"/>
  <c r="BE89" i="2"/>
  <c r="J60" i="2"/>
  <c r="J84" i="2"/>
  <c r="J83" i="2"/>
  <c r="F83" i="2"/>
  <c r="F81" i="2"/>
  <c r="E79" i="2"/>
  <c r="J55" i="2"/>
  <c r="J54" i="2"/>
  <c r="F54" i="2"/>
  <c r="F52" i="2"/>
  <c r="E50" i="2"/>
  <c r="J18" i="2"/>
  <c r="E18" i="2"/>
  <c r="F84" i="2" s="1"/>
  <c r="F55" i="2"/>
  <c r="J17" i="2"/>
  <c r="J12" i="2"/>
  <c r="J81" i="2" s="1"/>
  <c r="J52" i="2"/>
  <c r="E7" i="2"/>
  <c r="E77" i="2" s="1"/>
  <c r="AS54" i="1"/>
  <c r="L50" i="1"/>
  <c r="AM50" i="1"/>
  <c r="AM49" i="1"/>
  <c r="L49" i="1"/>
  <c r="AM47" i="1"/>
  <c r="L47" i="1"/>
  <c r="L45" i="1"/>
  <c r="L44" i="1"/>
  <c r="W30" i="1" l="1"/>
  <c r="AW54" i="1"/>
  <c r="AK30" i="1" s="1"/>
  <c r="F33" i="2"/>
  <c r="AZ55" i="1" s="1"/>
  <c r="AZ54" i="1" s="1"/>
  <c r="W31" i="1"/>
  <c r="AX54" i="1"/>
  <c r="J33" i="2"/>
  <c r="AV55" i="1" s="1"/>
  <c r="AT55" i="1" s="1"/>
  <c r="T87" i="2"/>
  <c r="AY54" i="1"/>
  <c r="W32" i="1"/>
  <c r="J92" i="2"/>
  <c r="J62" i="2" s="1"/>
  <c r="BK91" i="2"/>
  <c r="J91" i="2" s="1"/>
  <c r="J61" i="2" s="1"/>
  <c r="T106" i="2"/>
  <c r="P106" i="2"/>
  <c r="P87" i="2" s="1"/>
  <c r="AU55" i="1" s="1"/>
  <c r="AU54" i="1" s="1"/>
  <c r="E48" i="2"/>
  <c r="BK106" i="2"/>
  <c r="J106" i="2" s="1"/>
  <c r="J63" i="2" s="1"/>
  <c r="AV54" i="1" l="1"/>
  <c r="W29" i="1"/>
  <c r="BK87" i="2"/>
  <c r="J87" i="2" s="1"/>
  <c r="J59" i="2" l="1"/>
  <c r="J30" i="2"/>
  <c r="AT54" i="1"/>
  <c r="AK29" i="1"/>
  <c r="AG55" i="1" l="1"/>
  <c r="J39" i="2"/>
  <c r="AN55" i="1" l="1"/>
  <c r="AG54" i="1"/>
  <c r="AN54" i="1" l="1"/>
  <c r="AK26" i="1"/>
  <c r="AK35" i="1" s="1"/>
</calcChain>
</file>

<file path=xl/sharedStrings.xml><?xml version="1.0" encoding="utf-8"?>
<sst xmlns="http://schemas.openxmlformats.org/spreadsheetml/2006/main" count="1195" uniqueCount="308">
  <si>
    <t>Export Komplet</t>
  </si>
  <si>
    <t/>
  </si>
  <si>
    <t>2.0</t>
  </si>
  <si>
    <t>ZAMOK</t>
  </si>
  <si>
    <t>False</t>
  </si>
  <si>
    <t>{444d72de-b593-46a7-ae8d-46f13718e072}</t>
  </si>
  <si>
    <t>0,01</t>
  </si>
  <si>
    <t>21</t>
  </si>
  <si>
    <t>15</t>
  </si>
  <si>
    <t>REKAPITULACE STAVBY</t>
  </si>
  <si>
    <t>v ---  níže se nacházejí doplnkové a pomocné údaje k sestavám  --- v</t>
  </si>
  <si>
    <t>Návod na vyplnění</t>
  </si>
  <si>
    <t>0,001</t>
  </si>
  <si>
    <t>Kód:</t>
  </si>
  <si>
    <t>007</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</si>
  <si>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</si>
  <si>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</si>
  <si>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Zateplení střešní konstrukce na BD Horní č.p.679, Ostrava-Hrabůvka</t>
  </si>
  <si>
    <t>KSO:</t>
  </si>
  <si>
    <t>CC-CZ:</t>
  </si>
  <si>
    <t>Místo:</t>
  </si>
  <si>
    <t xml:space="preserve"> </t>
  </si>
  <si>
    <t>Datum:</t>
  </si>
  <si>
    <t>20. 3. 2019</t>
  </si>
  <si>
    <t>Zadavatel:</t>
  </si>
  <si>
    <t>IČ:</t>
  </si>
  <si>
    <t>Městský obod Ostrava-Jih</t>
  </si>
  <si>
    <t>DIČ:</t>
  </si>
  <si>
    <t>Uchazeč:</t>
  </si>
  <si>
    <t>Vyplň údaj</t>
  </si>
  <si>
    <t>Projektant:</t>
  </si>
  <si>
    <t>03886964</t>
  </si>
  <si>
    <t>CHCI-DŮM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</si>
  <si>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</si>
  <si>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</si>
  <si>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</si>
  <si>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</si>
  <si>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</si>
  <si>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</si>
  <si>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</si>
  <si>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</si>
  <si>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</si>
  <si>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</si>
  <si>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</si>
  <si>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</si>
  <si>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</si>
  <si>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</si>
  <si>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</si>
  <si>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</si>
  <si>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</si>
  <si>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</si>
  <si>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</si>
  <si>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</si>
  <si>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</si>
  <si>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</si>
  <si>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</si>
  <si>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</si>
  <si>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</si>
  <si>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</si>
  <si>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</si>
  <si>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</si>
  <si>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</si>
  <si>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</si>
  <si>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</si>
  <si>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</si>
  <si>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</si>
  <si>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</si>
  <si>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</si>
  <si>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</si>
  <si>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</si>
  <si>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</si>
  <si>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</si>
  <si>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</si>
  <si>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</si>
  <si>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</si>
  <si>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007-2</t>
  </si>
  <si>
    <t>Zateplení střešní konstrukce  1.ETAPA</t>
  </si>
  <si>
    <t>STA</t>
  </si>
  <si>
    <t>1</t>
  </si>
  <si>
    <t>{9fc7d0f7-9839-42c2-927e-30e68a2a6abf}</t>
  </si>
  <si>
    <t>2</t>
  </si>
  <si>
    <t>KRYCÍ LIST SOUPISU PRACÍ</t>
  </si>
  <si>
    <t>Objekt:</t>
  </si>
  <si>
    <t>REKAPITULACE ČLENĚNÍ SOUPISU PRACÍ</t>
  </si>
  <si>
    <t>Kód dílu - Popis</t>
  </si>
  <si>
    <t>Cena celkem [CZK]</t>
  </si>
  <si>
    <t>Náklady ze soupisu prací</t>
  </si>
  <si>
    <t>-1</t>
  </si>
  <si>
    <t>9 - Ostatní konstrukce a práce, bourání</t>
  </si>
  <si>
    <t>HSV - Práce a dodávky HSV</t>
  </si>
  <si>
    <t xml:space="preserve">    997 - Přesun sutě</t>
  </si>
  <si>
    <t>PSV - Práce a dodávky PSV</t>
  </si>
  <si>
    <t xml:space="preserve">    741 - Elektroinstalace - silnoproud</t>
  </si>
  <si>
    <t xml:space="preserve">    762 - Konstrukce tesařské</t>
  </si>
  <si>
    <t xml:space="preserve">    763 - Konstrukce suché výstavby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</si>
  <si>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</si>
  <si>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</si>
  <si>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</si>
  <si>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</si>
  <si>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</si>
  <si>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</si>
  <si>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</si>
  <si>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</si>
  <si>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</si>
  <si>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</si>
  <si>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</si>
  <si>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</si>
  <si>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</si>
  <si>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</si>
  <si>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9</t>
  </si>
  <si>
    <t>Ostatní konstrukce a práce, bourání</t>
  </si>
  <si>
    <t>ROZPOCET</t>
  </si>
  <si>
    <t>K</t>
  </si>
  <si>
    <t>978012191</t>
  </si>
  <si>
    <t>Otlučení vápenných nebo vápenocementových omítek vnitřních ploch stropů rákosovaných, v rozsahu přes 50 do 100 %</t>
  </si>
  <si>
    <t>m2</t>
  </si>
  <si>
    <t>CS ÚRS 2018 02</t>
  </si>
  <si>
    <t>4</t>
  </si>
  <si>
    <t>-1121968200</t>
  </si>
  <si>
    <t>VV</t>
  </si>
  <si>
    <t>112,32</t>
  </si>
  <si>
    <t>HSV</t>
  </si>
  <si>
    <t>Práce a dodávky HSV</t>
  </si>
  <si>
    <t>997</t>
  </si>
  <si>
    <t>Přesun sutě</t>
  </si>
  <si>
    <t>997013154</t>
  </si>
  <si>
    <t>Vnitrostaveništní doprava suti a vybouraných hmot vodorovně do 50 m svisle s omezením mechanizace pro budovy a haly výšky přes 12 do 15 m</t>
  </si>
  <si>
    <t>t</t>
  </si>
  <si>
    <t>CS ÚRS 2018 01</t>
  </si>
  <si>
    <t>14</t>
  </si>
  <si>
    <t>PSC</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</si>
  <si>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</si>
  <si>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t>
  </si>
  <si>
    <t>997013312</t>
  </si>
  <si>
    <t>Doprava suti shozem montáž a demontáž shozu výšky přes 10 do 20 m</t>
  </si>
  <si>
    <t>m</t>
  </si>
  <si>
    <t>1807190836</t>
  </si>
  <si>
    <t>997013322</t>
  </si>
  <si>
    <t>Doprava suti shozem montáž a demontáž shozu výšky Příplatek za první a každý další den použití shozu k ceně -3312</t>
  </si>
  <si>
    <t>1812171024</t>
  </si>
  <si>
    <t>12,000*5</t>
  </si>
  <si>
    <t>5</t>
  </si>
  <si>
    <t>997013501</t>
  </si>
  <si>
    <t>Odvoz suti a vybouraných hmot na skládku nebo meziskládku se složením, na vzdálenost do 1 km</t>
  </si>
  <si>
    <t>16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</si>
  <si>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</si>
  <si>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t>
  </si>
  <si>
    <t>997013509</t>
  </si>
  <si>
    <t>Odvoz suti a vybouraných hmot na skládku nebo meziskládku se složením, na vzdálenost Příplatek k ceně za každý další i započatý 1 km přes 1 km</t>
  </si>
  <si>
    <t>18</t>
  </si>
  <si>
    <t>6,52*19</t>
  </si>
  <si>
    <t>7</t>
  </si>
  <si>
    <t>997013811</t>
  </si>
  <si>
    <t>Poplatek za uložení stavebního odpadu na skládce (skládkovné) dřevěného zatříděného do Katalogu odpadů pod kódem 170 201</t>
  </si>
  <si>
    <t>22</t>
  </si>
  <si>
    <t xml:space="preserve">Poznámka k souboru cen:_x000D_
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</si>
  <si>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8</t>
  </si>
  <si>
    <t>997013831</t>
  </si>
  <si>
    <t>Poplatek za uložení stavebního odpadu na skládce (skládkovné) směsného stavebního a demoličního zatříděného do Katalogu odpadů pod kódem 170 904</t>
  </si>
  <si>
    <t>-841355466</t>
  </si>
  <si>
    <t>PSV</t>
  </si>
  <si>
    <t>Práce a dodávky PSV</t>
  </si>
  <si>
    <t>741</t>
  </si>
  <si>
    <t>Elektroinstalace - silnoproud</t>
  </si>
  <si>
    <t>741112011</t>
  </si>
  <si>
    <t>Montáž krabic elektroinstalačních bez napojení na trubky a lišty, demontáže a montáže víčka a přístroje protahovacích nebo odbočných nástěnných plastových kruhových</t>
  </si>
  <si>
    <t>kus</t>
  </si>
  <si>
    <t>-1390118444</t>
  </si>
  <si>
    <t>10</t>
  </si>
  <si>
    <t>M</t>
  </si>
  <si>
    <t>34571524R</t>
  </si>
  <si>
    <t>krabice přístrojová odbočná s víčkem z PH, 132x132 mm, hloubka 72 mm</t>
  </si>
  <si>
    <t>32</t>
  </si>
  <si>
    <t>-1016386356</t>
  </si>
  <si>
    <t>11</t>
  </si>
  <si>
    <t>34111030</t>
  </si>
  <si>
    <t>kabel silový s Cu jádrem 1 kV 3x1,5mm2</t>
  </si>
  <si>
    <t>-1166296520</t>
  </si>
  <si>
    <t>12</t>
  </si>
  <si>
    <t>741370002</t>
  </si>
  <si>
    <t>Montáž svítidel žárovkových se zapojením vodičů bytových nebo společenských místností stropních přisazených 1 zdroj se sklem</t>
  </si>
  <si>
    <t>-1910806380</t>
  </si>
  <si>
    <t>13</t>
  </si>
  <si>
    <t>741374841</t>
  </si>
  <si>
    <t>Demontáž svítidel se zachováním funkčnosti v bytových nebo společenských místnostech se standardní paticí (E27, T5, GU10) přisazených, ploše do 0,09 m2</t>
  </si>
  <si>
    <t>-1246783018</t>
  </si>
  <si>
    <t>741810001</t>
  </si>
  <si>
    <t>Zkoušky a prohlídky elektrických rozvodů a zařízení celková prohlídka a vyhotovení revizní zprávy pro objem montážních prací do 100 tis. Kč</t>
  </si>
  <si>
    <t>795724169</t>
  </si>
  <si>
    <t>998741102</t>
  </si>
  <si>
    <t>Přesun hmot pro silnoproud stanovený z hmotnosti přesunovaného materiálu vodorovná dopravní vzdálenost do 50 m v objektech výšky přes 6 do 12 m</t>
  </si>
  <si>
    <t>767316065</t>
  </si>
  <si>
    <t>762</t>
  </si>
  <si>
    <t>Konstrukce tesařské</t>
  </si>
  <si>
    <t>762083121</t>
  </si>
  <si>
    <t>Práce společné pro tesařské konstrukce  impregnace řeziva máčením proti dřevokaznému hmyzu, houbám a plísním, třída ohrožení 1 a 2 (dřevo v interiéru)</t>
  </si>
  <si>
    <t>m3</t>
  </si>
  <si>
    <t>-285436188</t>
  </si>
  <si>
    <t>1,411</t>
  </si>
  <si>
    <t>17</t>
  </si>
  <si>
    <t>762429001</t>
  </si>
  <si>
    <t>Obložení stropů nebo střešních podhledů montáž roštu podkladového</t>
  </si>
  <si>
    <t>-920791459</t>
  </si>
  <si>
    <t>"výměna 2 fošen mezi vazníky"</t>
  </si>
  <si>
    <t>2*4,0</t>
  </si>
  <si>
    <t>60511130</t>
  </si>
  <si>
    <t>řezivo stavební fošny prismované (středové) šířky 160-220mm délky 2-5m</t>
  </si>
  <si>
    <t>-451281855</t>
  </si>
  <si>
    <t>0,04*0,2*4,0*2</t>
  </si>
  <si>
    <t>0,064*1,04 'Přepočtené koeficientem množství</t>
  </si>
  <si>
    <t>19</t>
  </si>
  <si>
    <t>762811811</t>
  </si>
  <si>
    <t>Demontáž záklopů stropů vrchních a zapuštěných  z hrubých prken, tl. do 32 mm</t>
  </si>
  <si>
    <t>-1023052304</t>
  </si>
  <si>
    <t>0,5*112,32</t>
  </si>
  <si>
    <t>20</t>
  </si>
  <si>
    <t>762841110</t>
  </si>
  <si>
    <t>Montáž podbíjení  stropů a střech vodorovných z hrubých prken na sraz</t>
  </si>
  <si>
    <t>-2089262831</t>
  </si>
  <si>
    <t>0,5*112</t>
  </si>
  <si>
    <t>60515111</t>
  </si>
  <si>
    <t>řezivo jehličnaté boční prkno jakost I.-II. 2-3cm</t>
  </si>
  <si>
    <t>-785073029</t>
  </si>
  <si>
    <t>"nové podbití prkny tl. 24 mm"</t>
  </si>
  <si>
    <t>56*0,024</t>
  </si>
  <si>
    <t>762895000</t>
  </si>
  <si>
    <t>Spojovací prostředky záklopu stropů, stropnic, podbíjení  hřebíky, svory</t>
  </si>
  <si>
    <t>79163061</t>
  </si>
  <si>
    <t>"montáž nového podbití + překotvení 50% stávajícího podbití"</t>
  </si>
  <si>
    <t>2*1,344</t>
  </si>
  <si>
    <t>23</t>
  </si>
  <si>
    <t>998762103</t>
  </si>
  <si>
    <t>Přesun hmot pro konstrukce tesařské stanovený z hmotnosti přesunovaného materiálu vodorovná dopravní vzdálenost do 50 m v objektech výšky přes 12 do 24 m</t>
  </si>
  <si>
    <t>-812330396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</si>
  <si>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</si>
  <si>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</si>
  <si>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</si>
  <si>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24</t>
  </si>
  <si>
    <t>763131532</t>
  </si>
  <si>
    <t>Podhled ze sádrokartonových desek  jednovrstvá zavěšená spodní konstrukce z ocelových profilů CD, UD jednoduše opláštěná deskou protipožární DF, tl. 15 mm, bez TI</t>
  </si>
  <si>
    <t>-1567326090</t>
  </si>
  <si>
    <t>(46,8*2,4)-(2,4*2,4)</t>
  </si>
  <si>
    <t>25</t>
  </si>
  <si>
    <t>763131714</t>
  </si>
  <si>
    <t>Podhled ze sádrokartonových desek  ostatní práce a konstrukce na podhledech ze sádrokartonových desek základní penetrační nátěr</t>
  </si>
  <si>
    <t>1492851557</t>
  </si>
  <si>
    <t>106,56</t>
  </si>
  <si>
    <t>26</t>
  </si>
  <si>
    <t>998763301</t>
  </si>
  <si>
    <t>Přesun hmot pro konstrukce montované z desek  sádrokartonových, sádrovláknitých, cementovláknitých nebo cementových stanovený z hmotnosti přesunovaného materiálu vodorovná dopravní vzdálenost do 50 m v objektech výšky do 6 m</t>
  </si>
  <si>
    <t>1661749987</t>
  </si>
  <si>
    <t>784</t>
  </si>
  <si>
    <t>Dokončovací práce - malby a tapety</t>
  </si>
  <si>
    <t>27</t>
  </si>
  <si>
    <t>784121001</t>
  </si>
  <si>
    <t>Oškrabání malby v místnostech výšky do 3,80 m</t>
  </si>
  <si>
    <t>-1721214307</t>
  </si>
  <si>
    <t>"chodba"</t>
  </si>
  <si>
    <t>46,8*2,7*2-(0,9*2,05*12)</t>
  </si>
  <si>
    <t>"stropy bytů"</t>
  </si>
  <si>
    <t>25*6</t>
  </si>
  <si>
    <t>Součet</t>
  </si>
  <si>
    <t>36</t>
  </si>
  <si>
    <t>784161001</t>
  </si>
  <si>
    <t>Tmelení spar a rohů, šířky do 3 mm akrylátovým tmelem v místnostech výšky do 3,80 m</t>
  </si>
  <si>
    <t>1172437140</t>
  </si>
  <si>
    <t>20*6</t>
  </si>
  <si>
    <t>28</t>
  </si>
  <si>
    <t>784171101</t>
  </si>
  <si>
    <t>Zakrytí nemalovaných ploch (materiál ve specifikaci) včetně pozdějšího odkrytí podlah</t>
  </si>
  <si>
    <t>882032165</t>
  </si>
  <si>
    <t>46,8*2,4</t>
  </si>
  <si>
    <t>"byty"</t>
  </si>
  <si>
    <t>29</t>
  </si>
  <si>
    <t>784171111</t>
  </si>
  <si>
    <t>Zakrytí nemalovaných ploch (materiál ve specifikaci) včetně pozdějšího odkrytí svislých ploch např. stěn, oken, dveří v místnostech výšky do 3,80</t>
  </si>
  <si>
    <t>-2089960238</t>
  </si>
  <si>
    <t>"dveře chodba"</t>
  </si>
  <si>
    <t>0,9*2,05*12</t>
  </si>
  <si>
    <t>"okna byty"</t>
  </si>
  <si>
    <t>1,5*1,5*12</t>
  </si>
  <si>
    <t>30</t>
  </si>
  <si>
    <t>58124842</t>
  </si>
  <si>
    <t>fólie pro malířské potřeby zakrývací, 7µ, 4 x 5 m</t>
  </si>
  <si>
    <t>895632719</t>
  </si>
  <si>
    <t>311,46*1,05 'Přepočtené koeficientem množství</t>
  </si>
  <si>
    <t>31</t>
  </si>
  <si>
    <t>784181101</t>
  </si>
  <si>
    <t>Penetrace podkladu jednonásobná základní akrylátová v místnostech výšky do 3,80 m</t>
  </si>
  <si>
    <t>662878882</t>
  </si>
  <si>
    <t>380,58</t>
  </si>
  <si>
    <t>784191003</t>
  </si>
  <si>
    <t>Čištění vnitřních ploch hrubý úklid po provedení malířských prací omytím oken dvojitých nebo zdvojených</t>
  </si>
  <si>
    <t>-1981072288</t>
  </si>
  <si>
    <t>33</t>
  </si>
  <si>
    <t>784191005</t>
  </si>
  <si>
    <t>Čištění vnitřních ploch hrubý úklid po provedení malířských prací omytím dveří nebo vrat</t>
  </si>
  <si>
    <t>-1327883708</t>
  </si>
  <si>
    <t>12*0,8*2,05</t>
  </si>
  <si>
    <t>34</t>
  </si>
  <si>
    <t>784191007</t>
  </si>
  <si>
    <t>Čištění vnitřních ploch hrubý úklid po provedení malířských prací omytím podlah</t>
  </si>
  <si>
    <t>-764042473</t>
  </si>
  <si>
    <t>262,32</t>
  </si>
  <si>
    <t>35</t>
  </si>
  <si>
    <t>784221101</t>
  </si>
  <si>
    <t>Malby z malířských směsí otěruvzdorných za sucha dvojnásobné, bílé za sucha otěruvzdorné dobře v místnostech výšky do 3,80 m</t>
  </si>
  <si>
    <t>908462376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</si>
</sst>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9"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6" fillId="0" borderId="0" xfId="0" applyFont="1" applyAlignment="1" applyProtection="1">
      <alignment horizontal="left"/>
    </xf>
    <xf numFmtId="4" fontId="6" fillId="0" borderId="0" xfId="0" applyNumberFormat="1" applyFont="1" applyAlignment="1" applyProtection="1"/>
    <xf numFmtId="0" fontId="30" fillId="0" borderId="0" xfId="0" applyFont="1" applyAlignment="1" applyProtection="1">
      <alignment vertical="center" wrapText="1"/>
    </xf>
    <xf numFmtId="0" fontId="0" fillId="0" borderId="14" xfId="0" applyFont="1" applyBorder="1" applyAlignment="1" applyProtection="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topLeftCell="A46"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39"/>
      <c r="AS2" s="239"/>
      <c r="AT2" s="239"/>
      <c r="AU2" s="239"/>
      <c r="AV2" s="239"/>
      <c r="AW2" s="239"/>
      <c r="AX2" s="239"/>
      <c r="AY2" s="239"/>
      <c r="AZ2" s="239"/>
      <c r="BA2" s="239"/>
      <c r="BB2" s="239"/>
      <c r="BC2" s="239"/>
      <c r="BD2" s="239"/>
      <c r="BE2" s="239"/>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61" t="s">
        <v>14</v>
      </c>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0"/>
      <c r="AQ5" s="20"/>
      <c r="AR5" s="18"/>
      <c r="BE5" s="231" t="s">
        <v>15</v>
      </c>
      <c r="BS5" s="15" t="s">
        <v>6</v>
      </c>
    </row>
    <row r="6" spans="1:74" ht="36.950000000000003" customHeight="1">
      <c r="B6" s="19"/>
      <c r="C6" s="20"/>
      <c r="D6" s="26" t="s">
        <v>16</v>
      </c>
      <c r="E6" s="20"/>
      <c r="F6" s="20"/>
      <c r="G6" s="20"/>
      <c r="H6" s="20"/>
      <c r="I6" s="20"/>
      <c r="J6" s="20"/>
      <c r="K6" s="263" t="s">
        <v>17</v>
      </c>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0"/>
      <c r="AQ6" s="20"/>
      <c r="AR6" s="18"/>
      <c r="BE6" s="232"/>
      <c r="BS6" s="15" t="s">
        <v>6</v>
      </c>
    </row>
    <row r="7" spans="1:74"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32"/>
      <c r="BS7" s="15" t="s">
        <v>6</v>
      </c>
    </row>
    <row r="8" spans="1:74"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32"/>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2"/>
      <c r="BS9" s="15" t="s">
        <v>6</v>
      </c>
    </row>
    <row r="10" spans="1:74"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32"/>
      <c r="BS10" s="15" t="s">
        <v>6</v>
      </c>
    </row>
    <row r="11" spans="1:74"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32"/>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2"/>
      <c r="BS12" s="15" t="s">
        <v>6</v>
      </c>
    </row>
    <row r="13" spans="1:74"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32"/>
      <c r="BS13" s="15" t="s">
        <v>6</v>
      </c>
    </row>
    <row r="14" spans="1:74" ht="11.25">
      <c r="B14" s="19"/>
      <c r="C14" s="20"/>
      <c r="D14" s="20"/>
      <c r="E14" s="264" t="s">
        <v>29</v>
      </c>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7" t="s">
        <v>27</v>
      </c>
      <c r="AL14" s="20"/>
      <c r="AM14" s="20"/>
      <c r="AN14" s="29" t="s">
        <v>29</v>
      </c>
      <c r="AO14" s="20"/>
      <c r="AP14" s="20"/>
      <c r="AQ14" s="20"/>
      <c r="AR14" s="18"/>
      <c r="BE14" s="232"/>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2"/>
      <c r="BS15" s="15" t="s">
        <v>4</v>
      </c>
    </row>
    <row r="16" spans="1:74"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31</v>
      </c>
      <c r="AO16" s="20"/>
      <c r="AP16" s="20"/>
      <c r="AQ16" s="20"/>
      <c r="AR16" s="18"/>
      <c r="BE16" s="232"/>
      <c r="BS16" s="15" t="s">
        <v>4</v>
      </c>
    </row>
    <row r="17" spans="2:71" ht="18.399999999999999"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32"/>
      <c r="BS17" s="15" t="s">
        <v>33</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2"/>
      <c r="BS18" s="15" t="s">
        <v>6</v>
      </c>
    </row>
    <row r="19" spans="2:71" ht="12" customHeight="1">
      <c r="B19" s="19"/>
      <c r="C19" s="20"/>
      <c r="D19" s="27"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31</v>
      </c>
      <c r="AO19" s="20"/>
      <c r="AP19" s="20"/>
      <c r="AQ19" s="20"/>
      <c r="AR19" s="18"/>
      <c r="BE19" s="232"/>
      <c r="BS19" s="15" t="s">
        <v>6</v>
      </c>
    </row>
    <row r="20" spans="2:71" ht="18.399999999999999" customHeight="1">
      <c r="B20" s="19"/>
      <c r="C20" s="20"/>
      <c r="D20" s="20"/>
      <c r="E20" s="25" t="s">
        <v>32</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32"/>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2"/>
    </row>
    <row r="22" spans="2:71" ht="12" customHeight="1">
      <c r="B22" s="19"/>
      <c r="C22" s="20"/>
      <c r="D22" s="27"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2"/>
    </row>
    <row r="23" spans="2:71" ht="16.5" customHeight="1">
      <c r="B23" s="19"/>
      <c r="C23" s="20"/>
      <c r="D23" s="20"/>
      <c r="E23" s="266" t="s">
        <v>1</v>
      </c>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O23" s="20"/>
      <c r="AP23" s="20"/>
      <c r="AQ23" s="20"/>
      <c r="AR23" s="18"/>
      <c r="BE23" s="232"/>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2"/>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2"/>
    </row>
    <row r="26" spans="2:71" s="1" customFormat="1" ht="25.9" customHeight="1">
      <c r="B26" s="32"/>
      <c r="C26" s="33"/>
      <c r="D26" s="34" t="s">
        <v>36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3">
        <f>ROUND(AG54,2)</f>
        <v>0</v>
      </c>
      <c r="AL26" s="234"/>
      <c r="AM26" s="234"/>
      <c r="AN26" s="234"/>
      <c r="AO26" s="234"/>
      <c r="AP26" s="33"/>
      <c r="AQ26" s="33"/>
      <c r="AR26" s="36"/>
      <c r="BE26" s="232"/>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2"/>
    </row>
    <row r="28" spans="2:71" s="1" customFormat="1" ht="11.25">
      <c r="B28" s="32"/>
      <c r="C28" s="33"/>
      <c r="D28" s="33"/>
      <c r="E28" s="33"/>
      <c r="F28" s="33"/>
      <c r="G28" s="33"/>
      <c r="H28" s="33"/>
      <c r="I28" s="33"/>
      <c r="J28" s="33"/>
      <c r="K28" s="33"/>
      <c r="L28" s="267" t="s">
        <v>37</v>
      </c>
      <c r="M28" s="267"/>
      <c r="N28" s="267"/>
      <c r="O28" s="267"/>
      <c r="P28" s="267"/>
      <c r="Q28" s="33"/>
      <c r="R28" s="33"/>
      <c r="S28" s="33"/>
      <c r="T28" s="33"/>
      <c r="U28" s="33"/>
      <c r="V28" s="33"/>
      <c r="W28" s="267" t="s">
        <v>38</v>
      </c>
      <c r="X28" s="267"/>
      <c r="Y28" s="267"/>
      <c r="Z28" s="267"/>
      <c r="AA28" s="267"/>
      <c r="AB28" s="267"/>
      <c r="AC28" s="267"/>
      <c r="AD28" s="267"/>
      <c r="AE28" s="267"/>
      <c r="AF28" s="33"/>
      <c r="AG28" s="33"/>
      <c r="AH28" s="33"/>
      <c r="AI28" s="33"/>
      <c r="AJ28" s="33"/>
      <c r="AK28" s="267" t="s">
        <v>39</v>
      </c>
      <c r="AL28" s="267"/>
      <c r="AM28" s="267"/>
      <c r="AN28" s="267"/>
      <c r="AO28" s="267"/>
      <c r="AP28" s="33"/>
      <c r="AQ28" s="33"/>
      <c r="AR28" s="36"/>
      <c r="BE28" s="232"/>
    </row>
    <row r="29" spans="2:71" s="2" customFormat="1" ht="14.45" customHeight="1">
      <c r="B29" s="37"/>
      <c r="C29" s="38"/>
      <c r="D29" s="27" t="s">
        <v>40</v>
      </c>
      <c r="E29" s="38"/>
      <c r="F29" s="27" t="s">
        <v>41</v>
      </c>
      <c r="G29" s="38"/>
      <c r="H29" s="38"/>
      <c r="I29" s="38"/>
      <c r="J29" s="38"/>
      <c r="K29" s="38"/>
      <c r="L29" s="268">
        <v>0.21</v>
      </c>
      <c r="M29" s="230"/>
      <c r="N29" s="230"/>
      <c r="O29" s="230"/>
      <c r="P29" s="230"/>
      <c r="Q29" s="38"/>
      <c r="R29" s="38"/>
      <c r="S29" s="38"/>
      <c r="T29" s="38"/>
      <c r="U29" s="38"/>
      <c r="V29" s="38"/>
      <c r="W29" s="229">
        <f>ROUND(AZ54, 2)</f>
        <v>0</v>
      </c>
      <c r="X29" s="230"/>
      <c r="Y29" s="230"/>
      <c r="Z29" s="230"/>
      <c r="AA29" s="230"/>
      <c r="AB29" s="230"/>
      <c r="AC29" s="230"/>
      <c r="AD29" s="230"/>
      <c r="AE29" s="230"/>
      <c r="AF29" s="38"/>
      <c r="AG29" s="38"/>
      <c r="AH29" s="38"/>
      <c r="AI29" s="38"/>
      <c r="AJ29" s="38"/>
      <c r="AK29" s="229">
        <f>ROUND(AV54, 2)</f>
        <v>0</v>
      </c>
      <c r="AL29" s="230"/>
      <c r="AM29" s="230"/>
      <c r="AN29" s="230"/>
      <c r="AO29" s="230"/>
      <c r="AP29" s="38"/>
      <c r="AQ29" s="38"/>
      <c r="AR29" s="39"/>
      <c r="BE29" s="232"/>
    </row>
    <row r="30" spans="2:71" s="2" customFormat="1" ht="14.45" customHeight="1">
      <c r="B30" s="37"/>
      <c r="C30" s="38"/>
      <c r="D30" s="38"/>
      <c r="E30" s="38"/>
      <c r="F30" s="27" t="s">
        <v>42</v>
      </c>
      <c r="G30" s="38"/>
      <c r="H30" s="38"/>
      <c r="I30" s="38"/>
      <c r="J30" s="38"/>
      <c r="K30" s="38"/>
      <c r="L30" s="268">
        <v>0.15</v>
      </c>
      <c r="M30" s="230"/>
      <c r="N30" s="230"/>
      <c r="O30" s="230"/>
      <c r="P30" s="230"/>
      <c r="Q30" s="38"/>
      <c r="R30" s="38"/>
      <c r="S30" s="38"/>
      <c r="T30" s="38"/>
      <c r="U30" s="38"/>
      <c r="V30" s="38"/>
      <c r="W30" s="229">
        <f>ROUND(BA54, 2)</f>
        <v>0</v>
      </c>
      <c r="X30" s="230"/>
      <c r="Y30" s="230"/>
      <c r="Z30" s="230"/>
      <c r="AA30" s="230"/>
      <c r="AB30" s="230"/>
      <c r="AC30" s="230"/>
      <c r="AD30" s="230"/>
      <c r="AE30" s="230"/>
      <c r="AF30" s="38"/>
      <c r="AG30" s="38"/>
      <c r="AH30" s="38"/>
      <c r="AI30" s="38"/>
      <c r="AJ30" s="38"/>
      <c r="AK30" s="229">
        <f>ROUND(AW54, 2)</f>
        <v>0</v>
      </c>
      <c r="AL30" s="230"/>
      <c r="AM30" s="230"/>
      <c r="AN30" s="230"/>
      <c r="AO30" s="230"/>
      <c r="AP30" s="38"/>
      <c r="AQ30" s="38"/>
      <c r="AR30" s="39"/>
      <c r="BE30" s="232"/>
    </row>
    <row r="31" spans="2:71" s="2" customFormat="1" ht="14.45" hidden="1" customHeight="1">
      <c r="B31" s="37"/>
      <c r="C31" s="38"/>
      <c r="D31" s="38"/>
      <c r="E31" s="38"/>
      <c r="F31" s="27" t="s">
        <v>43</v>
      </c>
      <c r="G31" s="38"/>
      <c r="H31" s="38"/>
      <c r="I31" s="38"/>
      <c r="J31" s="38"/>
      <c r="K31" s="38"/>
      <c r="L31" s="268">
        <v>0.21</v>
      </c>
      <c r="M31" s="230"/>
      <c r="N31" s="230"/>
      <c r="O31" s="230"/>
      <c r="P31" s="230"/>
      <c r="Q31" s="38"/>
      <c r="R31" s="38"/>
      <c r="S31" s="38"/>
      <c r="T31" s="38"/>
      <c r="U31" s="38"/>
      <c r="V31" s="38"/>
      <c r="W31" s="229">
        <f>ROUND(BB54, 2)</f>
        <v>0</v>
      </c>
      <c r="X31" s="230"/>
      <c r="Y31" s="230"/>
      <c r="Z31" s="230"/>
      <c r="AA31" s="230"/>
      <c r="AB31" s="230"/>
      <c r="AC31" s="230"/>
      <c r="AD31" s="230"/>
      <c r="AE31" s="230"/>
      <c r="AF31" s="38"/>
      <c r="AG31" s="38"/>
      <c r="AH31" s="38"/>
      <c r="AI31" s="38"/>
      <c r="AJ31" s="38"/>
      <c r="AK31" s="229">
        <v>0</v>
      </c>
      <c r="AL31" s="230"/>
      <c r="AM31" s="230"/>
      <c r="AN31" s="230"/>
      <c r="AO31" s="230"/>
      <c r="AP31" s="38"/>
      <c r="AQ31" s="38"/>
      <c r="AR31" s="39"/>
      <c r="BE31" s="232"/>
    </row>
    <row r="32" spans="2:71" s="2" customFormat="1" ht="14.45" hidden="1" customHeight="1">
      <c r="B32" s="37"/>
      <c r="C32" s="38"/>
      <c r="D32" s="38"/>
      <c r="E32" s="38"/>
      <c r="F32" s="27" t="s">
        <v>44</v>
      </c>
      <c r="G32" s="38"/>
      <c r="H32" s="38"/>
      <c r="I32" s="38"/>
      <c r="J32" s="38"/>
      <c r="K32" s="38"/>
      <c r="L32" s="268">
        <v>0.15</v>
      </c>
      <c r="M32" s="230"/>
      <c r="N32" s="230"/>
      <c r="O32" s="230"/>
      <c r="P32" s="230"/>
      <c r="Q32" s="38"/>
      <c r="R32" s="38"/>
      <c r="S32" s="38"/>
      <c r="T32" s="38"/>
      <c r="U32" s="38"/>
      <c r="V32" s="38"/>
      <c r="W32" s="229">
        <f>ROUND(BC54, 2)</f>
        <v>0</v>
      </c>
      <c r="X32" s="230"/>
      <c r="Y32" s="230"/>
      <c r="Z32" s="230"/>
      <c r="AA32" s="230"/>
      <c r="AB32" s="230"/>
      <c r="AC32" s="230"/>
      <c r="AD32" s="230"/>
      <c r="AE32" s="230"/>
      <c r="AF32" s="38"/>
      <c r="AG32" s="38"/>
      <c r="AH32" s="38"/>
      <c r="AI32" s="38"/>
      <c r="AJ32" s="38"/>
      <c r="AK32" s="229">
        <v>0</v>
      </c>
      <c r="AL32" s="230"/>
      <c r="AM32" s="230"/>
      <c r="AN32" s="230"/>
      <c r="AO32" s="230"/>
      <c r="AP32" s="38"/>
      <c r="AQ32" s="38"/>
      <c r="AR32" s="39"/>
      <c r="BE32" s="232"/>
    </row>
    <row r="33" spans="2:57" s="2" customFormat="1" ht="14.45" hidden="1" customHeight="1">
      <c r="B33" s="37"/>
      <c r="C33" s="38"/>
      <c r="D33" s="38"/>
      <c r="E33" s="38"/>
      <c r="F33" s="27" t="s">
        <v>45</v>
      </c>
      <c r="G33" s="38"/>
      <c r="H33" s="38"/>
      <c r="I33" s="38"/>
      <c r="J33" s="38"/>
      <c r="K33" s="38"/>
      <c r="L33" s="268">
        <v>0</v>
      </c>
      <c r="M33" s="230"/>
      <c r="N33" s="230"/>
      <c r="O33" s="230"/>
      <c r="P33" s="230"/>
      <c r="Q33" s="38"/>
      <c r="R33" s="38"/>
      <c r="S33" s="38"/>
      <c r="T33" s="38"/>
      <c r="U33" s="38"/>
      <c r="V33" s="38"/>
      <c r="W33" s="229">
        <f>ROUND(BD54, 2)</f>
        <v>0</v>
      </c>
      <c r="X33" s="230"/>
      <c r="Y33" s="230"/>
      <c r="Z33" s="230"/>
      <c r="AA33" s="230"/>
      <c r="AB33" s="230"/>
      <c r="AC33" s="230"/>
      <c r="AD33" s="230"/>
      <c r="AE33" s="230"/>
      <c r="AF33" s="38"/>
      <c r="AG33" s="38"/>
      <c r="AH33" s="38"/>
      <c r="AI33" s="38"/>
      <c r="AJ33" s="38"/>
      <c r="AK33" s="229">
        <v>0</v>
      </c>
      <c r="AL33" s="230"/>
      <c r="AM33" s="230"/>
      <c r="AN33" s="230"/>
      <c r="AO33" s="230"/>
      <c r="AP33" s="38"/>
      <c r="AQ33" s="38"/>
      <c r="AR33" s="39"/>
      <c r="BE33" s="232"/>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2"/>
    </row>
    <row r="35" spans="2:57" s="1" customFormat="1" ht="25.9" customHeight="1">
      <c r="B35" s="32"/>
      <c r="C35" s="40"/>
      <c r="D35" s="41" t="s">
        <v>46</v>
      </c>
      <c r="E35" s="42"/>
      <c r="F35" s="42"/>
      <c r="G35" s="42"/>
      <c r="H35" s="42"/>
      <c r="I35" s="42"/>
      <c r="J35" s="42"/>
      <c r="K35" s="42"/>
      <c r="L35" s="42"/>
      <c r="M35" s="42"/>
      <c r="N35" s="42"/>
      <c r="O35" s="42"/>
      <c r="P35" s="42"/>
      <c r="Q35" s="42"/>
      <c r="R35" s="42"/>
      <c r="S35" s="42"/>
      <c r="T35" s="43" t="s">
        <v>47</v>
      </c>
      <c r="U35" s="42"/>
      <c r="V35" s="42"/>
      <c r="W35" s="42"/>
      <c r="X35" s="235" t="s">
        <v>48</v>
      </c>
      <c r="Y35" s="236"/>
      <c r="Z35" s="236"/>
      <c r="AA35" s="236"/>
      <c r="AB35" s="236"/>
      <c r="AC35" s="42"/>
      <c r="AD35" s="42"/>
      <c r="AE35" s="42"/>
      <c r="AF35" s="42"/>
      <c r="AG35" s="42"/>
      <c r="AH35" s="42"/>
      <c r="AI35" s="42"/>
      <c r="AJ35" s="42"/>
      <c r="AK35" s="237">
        <f>SUM(AK26:AK33)</f>
        <v>0</v>
      </c>
      <c r="AL35" s="236"/>
      <c r="AM35" s="236"/>
      <c r="AN35" s="236"/>
      <c r="AO35" s="238"/>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49</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007</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42" t="str">
        <f>K6</f>
        <v>Zateplení střešní konstrukce na BD Horní č.p.679, Ostrava-Hrabůvka</v>
      </c>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20</v>
      </c>
      <c r="D47" s="33"/>
      <c r="E47" s="33"/>
      <c r="F47" s="33"/>
      <c r="G47" s="33"/>
      <c r="H47" s="33"/>
      <c r="I47" s="33"/>
      <c r="J47" s="33"/>
      <c r="K47" s="33"/>
      <c r="L47" s="52"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7" t="s">
        <v>22</v>
      </c>
      <c r="AJ47" s="33"/>
      <c r="AK47" s="33"/>
      <c r="AL47" s="33"/>
      <c r="AM47" s="244" t="str">
        <f>IF(AN8= "","",AN8)</f>
        <v>20. 3. 2019</v>
      </c>
      <c r="AN47" s="244"/>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24</v>
      </c>
      <c r="D49" s="33"/>
      <c r="E49" s="33"/>
      <c r="F49" s="33"/>
      <c r="G49" s="33"/>
      <c r="H49" s="33"/>
      <c r="I49" s="33"/>
      <c r="J49" s="33"/>
      <c r="K49" s="33"/>
      <c r="L49" s="33" t="str">
        <f>IF(E11= "","",E11)</f>
        <v>Městský obod Ostrava-Jih</v>
      </c>
      <c r="M49" s="33"/>
      <c r="N49" s="33"/>
      <c r="O49" s="33"/>
      <c r="P49" s="33"/>
      <c r="Q49" s="33"/>
      <c r="R49" s="33"/>
      <c r="S49" s="33"/>
      <c r="T49" s="33"/>
      <c r="U49" s="33"/>
      <c r="V49" s="33"/>
      <c r="W49" s="33"/>
      <c r="X49" s="33"/>
      <c r="Y49" s="33"/>
      <c r="Z49" s="33"/>
      <c r="AA49" s="33"/>
      <c r="AB49" s="33"/>
      <c r="AC49" s="33"/>
      <c r="AD49" s="33"/>
      <c r="AE49" s="33"/>
      <c r="AF49" s="33"/>
      <c r="AG49" s="33"/>
      <c r="AH49" s="33"/>
      <c r="AI49" s="27" t="s">
        <v>30</v>
      </c>
      <c r="AJ49" s="33"/>
      <c r="AK49" s="33"/>
      <c r="AL49" s="33"/>
      <c r="AM49" s="240" t="str">
        <f>IF(E17="","",E17)</f>
        <v>CHCI-DŮM s.r.o.</v>
      </c>
      <c r="AN49" s="241"/>
      <c r="AO49" s="241"/>
      <c r="AP49" s="241"/>
      <c r="AQ49" s="33"/>
      <c r="AR49" s="36"/>
      <c r="AS49" s="245" t="s">
        <v>50</v>
      </c>
      <c r="AT49" s="246"/>
      <c r="AU49" s="54"/>
      <c r="AV49" s="54"/>
      <c r="AW49" s="54"/>
      <c r="AX49" s="54"/>
      <c r="AY49" s="54"/>
      <c r="AZ49" s="54"/>
      <c r="BA49" s="54"/>
      <c r="BB49" s="54"/>
      <c r="BC49" s="54"/>
      <c r="BD49" s="55"/>
    </row>
    <row r="50" spans="1:91" s="1" customFormat="1" ht="13.7" customHeight="1">
      <c r="B50" s="32"/>
      <c r="C50" s="27" t="s">
        <v>28</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34</v>
      </c>
      <c r="AJ50" s="33"/>
      <c r="AK50" s="33"/>
      <c r="AL50" s="33"/>
      <c r="AM50" s="240" t="str">
        <f>IF(E20="","",E20)</f>
        <v>CHCI-DŮM s.r.o.</v>
      </c>
      <c r="AN50" s="241"/>
      <c r="AO50" s="241"/>
      <c r="AP50" s="241"/>
      <c r="AQ50" s="33"/>
      <c r="AR50" s="36"/>
      <c r="AS50" s="247"/>
      <c r="AT50" s="248"/>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49"/>
      <c r="AT51" s="250"/>
      <c r="AU51" s="58"/>
      <c r="AV51" s="58"/>
      <c r="AW51" s="58"/>
      <c r="AX51" s="58"/>
      <c r="AY51" s="58"/>
      <c r="AZ51" s="58"/>
      <c r="BA51" s="58"/>
      <c r="BB51" s="58"/>
      <c r="BC51" s="58"/>
      <c r="BD51" s="59"/>
    </row>
    <row r="52" spans="1:91" s="1" customFormat="1" ht="29.25" customHeight="1">
      <c r="B52" s="32"/>
      <c r="C52" s="251" t="s">
        <v>51</v>
      </c>
      <c r="D52" s="252"/>
      <c r="E52" s="252"/>
      <c r="F52" s="252"/>
      <c r="G52" s="252"/>
      <c r="H52" s="60"/>
      <c r="I52" s="253" t="s">
        <v>52</v>
      </c>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4" t="s">
        <v>53</v>
      </c>
      <c r="AH52" s="252"/>
      <c r="AI52" s="252"/>
      <c r="AJ52" s="252"/>
      <c r="AK52" s="252"/>
      <c r="AL52" s="252"/>
      <c r="AM52" s="252"/>
      <c r="AN52" s="253" t="s">
        <v>54</v>
      </c>
      <c r="AO52" s="252"/>
      <c r="AP52" s="255"/>
      <c r="AQ52" s="61" t="s">
        <v>55</v>
      </c>
      <c r="AR52" s="36"/>
      <c r="AS52" s="62" t="s">
        <v>56</v>
      </c>
      <c r="AT52" s="63" t="s">
        <v>57</v>
      </c>
      <c r="AU52" s="63" t="s">
        <v>58</v>
      </c>
      <c r="AV52" s="63" t="s">
        <v>59</v>
      </c>
      <c r="AW52" s="63" t="s">
        <v>60</v>
      </c>
      <c r="AX52" s="63" t="s">
        <v>61</v>
      </c>
      <c r="AY52" s="63" t="s">
        <v>62</v>
      </c>
      <c r="AZ52" s="63" t="s">
        <v>63</v>
      </c>
      <c r="BA52" s="63" t="s">
        <v>64</v>
      </c>
      <c r="BB52" s="63" t="s">
        <v>65</v>
      </c>
      <c r="BC52" s="63" t="s">
        <v>66</v>
      </c>
      <c r="BD52" s="64" t="s">
        <v>67</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68</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59">
        <f>ROUND(AG55,2)</f>
        <v>0</v>
      </c>
      <c r="AH54" s="259"/>
      <c r="AI54" s="259"/>
      <c r="AJ54" s="259"/>
      <c r="AK54" s="259"/>
      <c r="AL54" s="259"/>
      <c r="AM54" s="259"/>
      <c r="AN54" s="260">
        <f>SUM(AG54,AT54)</f>
        <v>0</v>
      </c>
      <c r="AO54" s="260"/>
      <c r="AP54" s="260"/>
      <c r="AQ54" s="72" t="s">
        <v>1</v>
      </c>
      <c r="AR54" s="73"/>
      <c r="AS54" s="74">
        <f>ROUND(AS55,2)</f>
        <v>0</v>
      </c>
      <c r="AT54" s="75">
        <f>ROUND(SUM(AV54:AW54),2)</f>
        <v>0</v>
      </c>
      <c r="AU54" s="76">
        <f>ROUND(AU55,5)</f>
        <v>0</v>
      </c>
      <c r="AV54" s="75">
        <f>ROUND(AZ54*L29,2)</f>
        <v>0</v>
      </c>
      <c r="AW54" s="75">
        <f>ROUND(BA54*L30,2)</f>
        <v>0</v>
      </c>
      <c r="AX54" s="75">
        <f>ROUND(BB54*L29,2)</f>
        <v>0</v>
      </c>
      <c r="AY54" s="75">
        <f>ROUND(BC54*L30,2)</f>
        <v>0</v>
      </c>
      <c r="AZ54" s="75">
        <f>ROUND(AZ55,2)</f>
        <v>0</v>
      </c>
      <c r="BA54" s="75">
        <f>ROUND(BA55,2)</f>
        <v>0</v>
      </c>
      <c r="BB54" s="75">
        <f>ROUND(BB55,2)</f>
        <v>0</v>
      </c>
      <c r="BC54" s="75">
        <f>ROUND(BC55,2)</f>
        <v>0</v>
      </c>
      <c r="BD54" s="77">
        <f>ROUND(BD55,2)</f>
        <v>0</v>
      </c>
      <c r="BS54" s="78" t="s">
        <v>69</v>
      </c>
      <c r="BT54" s="78" t="s">
        <v>70</v>
      </c>
      <c r="BU54" s="79" t="s">
        <v>71</v>
      </c>
      <c r="BV54" s="78" t="s">
        <v>72</v>
      </c>
      <c r="BW54" s="78" t="s">
        <v>5</v>
      </c>
      <c r="BX54" s="78" t="s">
        <v>73</v>
      </c>
      <c r="CL54" s="78" t="s">
        <v>1</v>
      </c>
    </row>
    <row r="55" spans="1:91" s="5" customFormat="1" ht="16.5" customHeight="1">
      <c r="A55" s="80" t="s">
        <v>74</v>
      </c>
      <c r="B55" s="81"/>
      <c r="C55" s="82"/>
      <c r="D55" s="258" t="s">
        <v>75</v>
      </c>
      <c r="E55" s="258"/>
      <c r="F55" s="258"/>
      <c r="G55" s="258"/>
      <c r="H55" s="258"/>
      <c r="I55" s="83"/>
      <c r="J55" s="258" t="s">
        <v>76</v>
      </c>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6">
        <f>'007-2 - Zateplení střešní...'!J30</f>
        <v>0</v>
      </c>
      <c r="AH55" s="257"/>
      <c r="AI55" s="257"/>
      <c r="AJ55" s="257"/>
      <c r="AK55" s="257"/>
      <c r="AL55" s="257"/>
      <c r="AM55" s="257"/>
      <c r="AN55" s="256">
        <f>SUM(AG55,AT55)</f>
        <v>0</v>
      </c>
      <c r="AO55" s="257"/>
      <c r="AP55" s="257"/>
      <c r="AQ55" s="84" t="s">
        <v>77</v>
      </c>
      <c r="AR55" s="85"/>
      <c r="AS55" s="86">
        <v>0</v>
      </c>
      <c r="AT55" s="87">
        <f>ROUND(SUM(AV55:AW55),2)</f>
        <v>0</v>
      </c>
      <c r="AU55" s="88">
        <f>'007-2 - Zateplení střešní...'!P87</f>
        <v>0</v>
      </c>
      <c r="AV55" s="87">
        <f>'007-2 - Zateplení střešní...'!J33</f>
        <v>0</v>
      </c>
      <c r="AW55" s="87">
        <f>'007-2 - Zateplení střešní...'!J34</f>
        <v>0</v>
      </c>
      <c r="AX55" s="87">
        <f>'007-2 - Zateplení střešní...'!J35</f>
        <v>0</v>
      </c>
      <c r="AY55" s="87">
        <f>'007-2 - Zateplení střešní...'!J36</f>
        <v>0</v>
      </c>
      <c r="AZ55" s="87">
        <f>'007-2 - Zateplení střešní...'!F33</f>
        <v>0</v>
      </c>
      <c r="BA55" s="87">
        <f>'007-2 - Zateplení střešní...'!F34</f>
        <v>0</v>
      </c>
      <c r="BB55" s="87">
        <f>'007-2 - Zateplení střešní...'!F35</f>
        <v>0</v>
      </c>
      <c r="BC55" s="87">
        <f>'007-2 - Zateplení střešní...'!F36</f>
        <v>0</v>
      </c>
      <c r="BD55" s="89">
        <f>'007-2 - Zateplení střešní...'!F37</f>
        <v>0</v>
      </c>
      <c r="BT55" s="90" t="s">
        <v>78</v>
      </c>
      <c r="BV55" s="90" t="s">
        <v>72</v>
      </c>
      <c r="BW55" s="90" t="s">
        <v>79</v>
      </c>
      <c r="BX55" s="90" t="s">
        <v>5</v>
      </c>
      <c r="CL55" s="90" t="s">
        <v>1</v>
      </c>
      <c r="CM55" s="90" t="s">
        <v>80</v>
      </c>
    </row>
    <row r="56" spans="1:91" s="1" customFormat="1" ht="30" customHeight="1">
      <c r="B56" s="3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6"/>
    </row>
    <row r="57" spans="1:91" s="1" customFormat="1" ht="6.95" customHeight="1">
      <c r="B57" s="4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36"/>
    </row>
  </sheetData>
  <sheetProtection algorithmName="SHA-512" hashValue="sOlc0tghIcxVBruFshSSfXiYnogzz8T1CnsYAW9mEyzjm/cF31riIgOPK8w1URClAEmucGu2laI/wF6KDAsQ8Q==" saltValue="kKHkzHd5fgNI/XMmV06L7bwjCTY+YqvRwNp+ErSR+88n2IhXXWreZChpqWYW5TTZ5EOcpzuihF3EC9Sk79UK9Q==" spinCount="100000" sheet="1" objects="1" scenarios="1" formatColumns="0" formatRows="0"/>
  <mergeCells count="42">
    <mergeCell ref="L30:P30"/>
    <mergeCell ref="L31:P31"/>
    <mergeCell ref="L32:P32"/>
    <mergeCell ref="L33:P33"/>
    <mergeCell ref="C52:G52"/>
    <mergeCell ref="I52:AF52"/>
    <mergeCell ref="AG52:AM52"/>
    <mergeCell ref="AN52:AP52"/>
    <mergeCell ref="AN55:AP55"/>
    <mergeCell ref="AG55:AM55"/>
    <mergeCell ref="D55:H55"/>
    <mergeCell ref="J55:AF55"/>
    <mergeCell ref="AG54:AM54"/>
    <mergeCell ref="AN54:AP54"/>
    <mergeCell ref="X35:AB35"/>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007-2 - Zateplení střeš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5"/>
  <sheetViews>
    <sheetView showGridLines="0" topLeftCell="A173"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1"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5" t="s">
        <v>79</v>
      </c>
    </row>
    <row r="3" spans="2:46" ht="6.95" customHeight="1">
      <c r="B3" s="92"/>
      <c r="C3" s="93"/>
      <c r="D3" s="93"/>
      <c r="E3" s="93"/>
      <c r="F3" s="93"/>
      <c r="G3" s="93"/>
      <c r="H3" s="93"/>
      <c r="I3" s="94"/>
      <c r="J3" s="93"/>
      <c r="K3" s="93"/>
      <c r="L3" s="18"/>
      <c r="AT3" s="15" t="s">
        <v>80</v>
      </c>
    </row>
    <row r="4" spans="2:46" ht="24.95" customHeight="1">
      <c r="B4" s="18"/>
      <c r="D4" s="95" t="s">
        <v>81</v>
      </c>
      <c r="L4" s="18"/>
      <c r="M4" s="22" t="s">
        <v>10</v>
      </c>
      <c r="AT4" s="15" t="s">
        <v>4</v>
      </c>
    </row>
    <row r="5" spans="2:46" ht="6.95" customHeight="1">
      <c r="B5" s="18"/>
      <c r="L5" s="18"/>
    </row>
    <row r="6" spans="2:46" ht="12" customHeight="1">
      <c r="B6" s="18"/>
      <c r="D6" s="96" t="s">
        <v>16</v>
      </c>
      <c r="L6" s="18"/>
    </row>
    <row r="7" spans="2:46" ht="16.5" customHeight="1">
      <c r="B7" s="18"/>
      <c r="E7" s="269" t="str">
        <f>'Rekapitulace stavby'!K6</f>
        <v>Zateplení střešní konstrukce na BD Horní č.p.679, Ostrava-Hrabůvka</v>
      </c>
      <c r="F7" s="270"/>
      <c r="G7" s="270"/>
      <c r="H7" s="270"/>
      <c r="L7" s="18"/>
    </row>
    <row r="8" spans="2:46" s="1" customFormat="1" ht="12" customHeight="1">
      <c r="B8" s="36"/>
      <c r="D8" s="96" t="s">
        <v>82</v>
      </c>
      <c r="I8" s="97"/>
      <c r="L8" s="36"/>
    </row>
    <row r="9" spans="2:46" s="1" customFormat="1" ht="36.950000000000003" customHeight="1">
      <c r="B9" s="36"/>
      <c r="E9" s="271" t="s">
        <v>76</v>
      </c>
      <c r="F9" s="272"/>
      <c r="G9" s="272"/>
      <c r="H9" s="272"/>
      <c r="I9" s="97"/>
      <c r="L9" s="36"/>
    </row>
    <row r="10" spans="2:46" s="1" customFormat="1" ht="11.25">
      <c r="B10" s="36"/>
      <c r="I10" s="97"/>
      <c r="L10" s="36"/>
    </row>
    <row r="11" spans="2:46" s="1" customFormat="1" ht="12" customHeight="1">
      <c r="B11" s="36"/>
      <c r="D11" s="96" t="s">
        <v>18</v>
      </c>
      <c r="F11" s="15" t="s">
        <v>1</v>
      </c>
      <c r="I11" s="98" t="s">
        <v>19</v>
      </c>
      <c r="J11" s="15" t="s">
        <v>1</v>
      </c>
      <c r="L11" s="36"/>
    </row>
    <row r="12" spans="2:46" s="1" customFormat="1" ht="12" customHeight="1">
      <c r="B12" s="36"/>
      <c r="D12" s="96" t="s">
        <v>20</v>
      </c>
      <c r="F12" s="15" t="s">
        <v>21</v>
      </c>
      <c r="I12" s="98" t="s">
        <v>22</v>
      </c>
      <c r="J12" s="99" t="str">
        <f>'Rekapitulace stavby'!AN8</f>
        <v>20. 3. 2019</v>
      </c>
      <c r="L12" s="36"/>
    </row>
    <row r="13" spans="2:46" s="1" customFormat="1" ht="10.9" customHeight="1">
      <c r="B13" s="36"/>
      <c r="I13" s="97"/>
      <c r="L13" s="36"/>
    </row>
    <row r="14" spans="2:46" s="1" customFormat="1" ht="12" customHeight="1">
      <c r="B14" s="36"/>
      <c r="D14" s="96" t="s">
        <v>24</v>
      </c>
      <c r="I14" s="98" t="s">
        <v>25</v>
      </c>
      <c r="J14" s="15" t="s">
        <v>1</v>
      </c>
      <c r="L14" s="36"/>
    </row>
    <row r="15" spans="2:46" s="1" customFormat="1" ht="18" customHeight="1">
      <c r="B15" s="36"/>
      <c r="E15" s="15" t="s">
        <v>26</v>
      </c>
      <c r="I15" s="98" t="s">
        <v>27</v>
      </c>
      <c r="J15" s="15" t="s">
        <v>1</v>
      </c>
      <c r="L15" s="36"/>
    </row>
    <row r="16" spans="2:46" s="1" customFormat="1" ht="6.95" customHeight="1">
      <c r="B16" s="36"/>
      <c r="I16" s="97"/>
      <c r="L16" s="36"/>
    </row>
    <row r="17" spans="2:12" s="1" customFormat="1" ht="12" customHeight="1">
      <c r="B17" s="36"/>
      <c r="D17" s="96" t="s">
        <v>28</v>
      </c>
      <c r="I17" s="98" t="s">
        <v>25</v>
      </c>
      <c r="J17" s="28" t="str">
        <f>'Rekapitulace stavby'!AN13</f>
        <v>Vyplň údaj</v>
      </c>
      <c r="L17" s="36"/>
    </row>
    <row r="18" spans="2:12" s="1" customFormat="1" ht="18" customHeight="1">
      <c r="B18" s="36"/>
      <c r="E18" s="273" t="str">
        <f>'Rekapitulace stavby'!E14</f>
        <v>Vyplň údaj</v>
      </c>
      <c r="F18" s="274"/>
      <c r="G18" s="274"/>
      <c r="H18" s="274"/>
      <c r="I18" s="98" t="s">
        <v>27</v>
      </c>
      <c r="J18" s="28" t="str">
        <f>'Rekapitulace stavby'!AN14</f>
        <v>Vyplň údaj</v>
      </c>
      <c r="L18" s="36"/>
    </row>
    <row r="19" spans="2:12" s="1" customFormat="1" ht="6.95" customHeight="1">
      <c r="B19" s="36"/>
      <c r="I19" s="97"/>
      <c r="L19" s="36"/>
    </row>
    <row r="20" spans="2:12" s="1" customFormat="1" ht="12" customHeight="1">
      <c r="B20" s="36"/>
      <c r="D20" s="96" t="s">
        <v>30</v>
      </c>
      <c r="I20" s="98" t="s">
        <v>25</v>
      </c>
      <c r="J20" s="15" t="s">
        <v>31</v>
      </c>
      <c r="L20" s="36"/>
    </row>
    <row r="21" spans="2:12" s="1" customFormat="1" ht="18" customHeight="1">
      <c r="B21" s="36"/>
      <c r="E21" s="15" t="s">
        <v>32</v>
      </c>
      <c r="I21" s="98" t="s">
        <v>27</v>
      </c>
      <c r="J21" s="15" t="s">
        <v>1</v>
      </c>
      <c r="L21" s="36"/>
    </row>
    <row r="22" spans="2:12" s="1" customFormat="1" ht="6.95" customHeight="1">
      <c r="B22" s="36"/>
      <c r="I22" s="97"/>
      <c r="L22" s="36"/>
    </row>
    <row r="23" spans="2:12" s="1" customFormat="1" ht="12" customHeight="1">
      <c r="B23" s="36"/>
      <c r="D23" s="96" t="s">
        <v>34</v>
      </c>
      <c r="I23" s="98" t="s">
        <v>25</v>
      </c>
      <c r="J23" s="15" t="s">
        <v>31</v>
      </c>
      <c r="L23" s="36"/>
    </row>
    <row r="24" spans="2:12" s="1" customFormat="1" ht="18" customHeight="1">
      <c r="B24" s="36"/>
      <c r="E24" s="15" t="s">
        <v>32</v>
      </c>
      <c r="I24" s="98" t="s">
        <v>27</v>
      </c>
      <c r="J24" s="15" t="s">
        <v>1</v>
      </c>
      <c r="L24" s="36"/>
    </row>
    <row r="25" spans="2:12" s="1" customFormat="1" ht="6.95" customHeight="1">
      <c r="B25" s="36"/>
      <c r="I25" s="97"/>
      <c r="L25" s="36"/>
    </row>
    <row r="26" spans="2:12" s="1" customFormat="1" ht="12" customHeight="1">
      <c r="B26" s="36"/>
      <c r="D26" s="96" t="s">
        <v>35</v>
      </c>
      <c r="I26" s="97"/>
      <c r="L26" s="36"/>
    </row>
    <row r="27" spans="2:12" s="6" customFormat="1" ht="16.5" customHeight="1">
      <c r="B27" s="100"/>
      <c r="E27" s="275" t="s">
        <v>1</v>
      </c>
      <c r="F27" s="275"/>
      <c r="G27" s="275"/>
      <c r="H27" s="275"/>
      <c r="I27" s="101"/>
      <c r="L27" s="100"/>
    </row>
    <row r="28" spans="2:12" s="1" customFormat="1" ht="6.95" customHeight="1">
      <c r="B28" s="36"/>
      <c r="I28" s="97"/>
      <c r="L28" s="36"/>
    </row>
    <row r="29" spans="2:12" s="1" customFormat="1" ht="6.95" customHeight="1">
      <c r="B29" s="36"/>
      <c r="D29" s="54"/>
      <c r="E29" s="54"/>
      <c r="F29" s="54"/>
      <c r="G29" s="54"/>
      <c r="H29" s="54"/>
      <c r="I29" s="102"/>
      <c r="J29" s="54"/>
      <c r="K29" s="54"/>
      <c r="L29" s="36"/>
    </row>
    <row r="30" spans="2:12" s="1" customFormat="1" ht="25.35" customHeight="1">
      <c r="B30" s="36"/>
      <c r="D30" s="103" t="s">
        <v>36</v>
      </c>
      <c r="I30" s="97"/>
      <c r="J30" s="104">
        <f>ROUND(J87, 2)</f>
        <v>0</v>
      </c>
      <c r="L30" s="36"/>
    </row>
    <row r="31" spans="2:12" s="1" customFormat="1" ht="6.95" customHeight="1">
      <c r="B31" s="36"/>
      <c r="D31" s="54"/>
      <c r="E31" s="54"/>
      <c r="F31" s="54"/>
      <c r="G31" s="54"/>
      <c r="H31" s="54"/>
      <c r="I31" s="102"/>
      <c r="J31" s="54"/>
      <c r="K31" s="54"/>
      <c r="L31" s="36"/>
    </row>
    <row r="32" spans="2:12" s="1" customFormat="1" ht="14.45" customHeight="1">
      <c r="B32" s="36"/>
      <c r="F32" s="105" t="s">
        <v>38</v>
      </c>
      <c r="I32" s="106" t="s">
        <v>37</v>
      </c>
      <c r="J32" s="105" t="s">
        <v>39</v>
      </c>
      <c r="L32" s="36"/>
    </row>
    <row r="33" spans="2:12" s="1" customFormat="1" ht="14.45" customHeight="1">
      <c r="B33" s="36"/>
      <c r="D33" s="96" t="s">
        <v>40</v>
      </c>
      <c r="E33" s="96" t="s">
        <v>41</v>
      </c>
      <c r="F33" s="107">
        <f>ROUND((SUM(BE87:BE174)),  2)</f>
        <v>0</v>
      </c>
      <c r="I33" s="108">
        <v>0.21</v>
      </c>
      <c r="J33" s="107">
        <f>ROUND(((SUM(BE87:BE174))*I33),  2)</f>
        <v>0</v>
      </c>
      <c r="L33" s="36"/>
    </row>
    <row r="34" spans="2:12" s="1" customFormat="1" ht="14.45" customHeight="1">
      <c r="B34" s="36"/>
      <c r="E34" s="96" t="s">
        <v>42</v>
      </c>
      <c r="F34" s="107">
        <f>ROUND((SUM(BF87:BF174)),  2)</f>
        <v>0</v>
      </c>
      <c r="I34" s="108">
        <v>0.15</v>
      </c>
      <c r="J34" s="107">
        <f>ROUND(((SUM(BF87:BF174))*I34),  2)</f>
        <v>0</v>
      </c>
      <c r="L34" s="36"/>
    </row>
    <row r="35" spans="2:12" s="1" customFormat="1" ht="14.45" hidden="1" customHeight="1">
      <c r="B35" s="36"/>
      <c r="E35" s="96" t="s">
        <v>43</v>
      </c>
      <c r="F35" s="107">
        <f>ROUND((SUM(BG87:BG174)),  2)</f>
        <v>0</v>
      </c>
      <c r="I35" s="108">
        <v>0.21</v>
      </c>
      <c r="J35" s="107">
        <f>0</f>
        <v>0</v>
      </c>
      <c r="L35" s="36"/>
    </row>
    <row r="36" spans="2:12" s="1" customFormat="1" ht="14.45" hidden="1" customHeight="1">
      <c r="B36" s="36"/>
      <c r="E36" s="96" t="s">
        <v>44</v>
      </c>
      <c r="F36" s="107">
        <f>ROUND((SUM(BH87:BH174)),  2)</f>
        <v>0</v>
      </c>
      <c r="I36" s="108">
        <v>0.15</v>
      </c>
      <c r="J36" s="107">
        <f>0</f>
        <v>0</v>
      </c>
      <c r="L36" s="36"/>
    </row>
    <row r="37" spans="2:12" s="1" customFormat="1" ht="14.45" hidden="1" customHeight="1">
      <c r="B37" s="36"/>
      <c r="E37" s="96" t="s">
        <v>45</v>
      </c>
      <c r="F37" s="107">
        <f>ROUND((SUM(BI87:BI174)),  2)</f>
        <v>0</v>
      </c>
      <c r="I37" s="108">
        <v>0</v>
      </c>
      <c r="J37" s="107">
        <f>0</f>
        <v>0</v>
      </c>
      <c r="L37" s="36"/>
    </row>
    <row r="38" spans="2:12" s="1" customFormat="1" ht="6.95" customHeight="1">
      <c r="B38" s="36"/>
      <c r="I38" s="97"/>
      <c r="L38" s="36"/>
    </row>
    <row r="39" spans="2:12" s="1" customFormat="1" ht="25.35" customHeight="1">
      <c r="B39" s="36"/>
      <c r="C39" s="109"/>
      <c r="D39" s="110" t="s">
        <v>46</v>
      </c>
      <c r="E39" s="111"/>
      <c r="F39" s="111"/>
      <c r="G39" s="112" t="s">
        <v>47</v>
      </c>
      <c r="H39" s="113" t="s">
        <v>48</v>
      </c>
      <c r="I39" s="114"/>
      <c r="J39" s="115">
        <f>SUM(J30:J37)</f>
        <v>0</v>
      </c>
      <c r="K39" s="116"/>
      <c r="L39" s="36"/>
    </row>
    <row r="40" spans="2:12" s="1" customFormat="1" ht="14.45" customHeight="1">
      <c r="B40" s="117"/>
      <c r="C40" s="118"/>
      <c r="D40" s="118"/>
      <c r="E40" s="118"/>
      <c r="F40" s="118"/>
      <c r="G40" s="118"/>
      <c r="H40" s="118"/>
      <c r="I40" s="119"/>
      <c r="J40" s="118"/>
      <c r="K40" s="118"/>
      <c r="L40" s="36"/>
    </row>
    <row r="44" spans="2:12" s="1" customFormat="1" ht="6.95" customHeight="1">
      <c r="B44" s="120"/>
      <c r="C44" s="121"/>
      <c r="D44" s="121"/>
      <c r="E44" s="121"/>
      <c r="F44" s="121"/>
      <c r="G44" s="121"/>
      <c r="H44" s="121"/>
      <c r="I44" s="122"/>
      <c r="J44" s="121"/>
      <c r="K44" s="121"/>
      <c r="L44" s="36"/>
    </row>
    <row r="45" spans="2:12" s="1" customFormat="1" ht="24.95" customHeight="1">
      <c r="B45" s="32"/>
      <c r="C45" s="21" t="s">
        <v>83</v>
      </c>
      <c r="D45" s="33"/>
      <c r="E45" s="33"/>
      <c r="F45" s="33"/>
      <c r="G45" s="33"/>
      <c r="H45" s="33"/>
      <c r="I45" s="97"/>
      <c r="J45" s="33"/>
      <c r="K45" s="33"/>
      <c r="L45" s="36"/>
    </row>
    <row r="46" spans="2:12" s="1" customFormat="1" ht="6.95" customHeight="1">
      <c r="B46" s="32"/>
      <c r="C46" s="33"/>
      <c r="D46" s="33"/>
      <c r="E46" s="33"/>
      <c r="F46" s="33"/>
      <c r="G46" s="33"/>
      <c r="H46" s="33"/>
      <c r="I46" s="97"/>
      <c r="J46" s="33"/>
      <c r="K46" s="33"/>
      <c r="L46" s="36"/>
    </row>
    <row r="47" spans="2:12" s="1" customFormat="1" ht="12" customHeight="1">
      <c r="B47" s="32"/>
      <c r="C47" s="27" t="s">
        <v>16</v>
      </c>
      <c r="D47" s="33"/>
      <c r="E47" s="33"/>
      <c r="F47" s="33"/>
      <c r="G47" s="33"/>
      <c r="H47" s="33"/>
      <c r="I47" s="97"/>
      <c r="J47" s="33"/>
      <c r="K47" s="33"/>
      <c r="L47" s="36"/>
    </row>
    <row r="48" spans="2:12" s="1" customFormat="1" ht="16.5" customHeight="1">
      <c r="B48" s="32"/>
      <c r="C48" s="33"/>
      <c r="D48" s="33"/>
      <c r="E48" s="276" t="str">
        <f>E7</f>
        <v>Zateplení střešní konstrukce na BD Horní č.p.679, Ostrava-Hrabůvka</v>
      </c>
      <c r="F48" s="277"/>
      <c r="G48" s="277"/>
      <c r="H48" s="277"/>
      <c r="I48" s="97"/>
      <c r="J48" s="33"/>
      <c r="K48" s="33"/>
      <c r="L48" s="36"/>
    </row>
    <row r="49" spans="2:47" s="1" customFormat="1" ht="12" customHeight="1">
      <c r="B49" s="32"/>
      <c r="C49" s="27" t="s">
        <v>82</v>
      </c>
      <c r="D49" s="33"/>
      <c r="E49" s="33"/>
      <c r="F49" s="33"/>
      <c r="G49" s="33"/>
      <c r="H49" s="33"/>
      <c r="I49" s="97"/>
      <c r="J49" s="33"/>
      <c r="K49" s="33"/>
      <c r="L49" s="36"/>
    </row>
    <row r="50" spans="2:47" s="1" customFormat="1" ht="16.5" customHeight="1">
      <c r="B50" s="32"/>
      <c r="C50" s="33"/>
      <c r="D50" s="33"/>
      <c r="E50" s="242" t="str">
        <f>E9</f>
        <v>Zateplení střešní konstrukce  1.ETAPA</v>
      </c>
      <c r="F50" s="241"/>
      <c r="G50" s="241"/>
      <c r="H50" s="241"/>
      <c r="I50" s="97"/>
      <c r="J50" s="33"/>
      <c r="K50" s="33"/>
      <c r="L50" s="36"/>
    </row>
    <row r="51" spans="2:47" s="1" customFormat="1" ht="6.95" customHeight="1">
      <c r="B51" s="32"/>
      <c r="C51" s="33"/>
      <c r="D51" s="33"/>
      <c r="E51" s="33"/>
      <c r="F51" s="33"/>
      <c r="G51" s="33"/>
      <c r="H51" s="33"/>
      <c r="I51" s="97"/>
      <c r="J51" s="33"/>
      <c r="K51" s="33"/>
      <c r="L51" s="36"/>
    </row>
    <row r="52" spans="2:47" s="1" customFormat="1" ht="12" customHeight="1">
      <c r="B52" s="32"/>
      <c r="C52" s="27" t="s">
        <v>20</v>
      </c>
      <c r="D52" s="33"/>
      <c r="E52" s="33"/>
      <c r="F52" s="25" t="str">
        <f>F12</f>
        <v xml:space="preserve"> </v>
      </c>
      <c r="G52" s="33"/>
      <c r="H52" s="33"/>
      <c r="I52" s="98" t="s">
        <v>22</v>
      </c>
      <c r="J52" s="53" t="str">
        <f>IF(J12="","",J12)</f>
        <v>20. 3. 2019</v>
      </c>
      <c r="K52" s="33"/>
      <c r="L52" s="36"/>
    </row>
    <row r="53" spans="2:47" s="1" customFormat="1" ht="6.95" customHeight="1">
      <c r="B53" s="32"/>
      <c r="C53" s="33"/>
      <c r="D53" s="33"/>
      <c r="E53" s="33"/>
      <c r="F53" s="33"/>
      <c r="G53" s="33"/>
      <c r="H53" s="33"/>
      <c r="I53" s="97"/>
      <c r="J53" s="33"/>
      <c r="K53" s="33"/>
      <c r="L53" s="36"/>
    </row>
    <row r="54" spans="2:47" s="1" customFormat="1" ht="13.7" customHeight="1">
      <c r="B54" s="32"/>
      <c r="C54" s="27" t="s">
        <v>24</v>
      </c>
      <c r="D54" s="33"/>
      <c r="E54" s="33"/>
      <c r="F54" s="25" t="str">
        <f>E15</f>
        <v>Městský obod Ostrava-Jih</v>
      </c>
      <c r="G54" s="33"/>
      <c r="H54" s="33"/>
      <c r="I54" s="98" t="s">
        <v>30</v>
      </c>
      <c r="J54" s="30" t="str">
        <f>E21</f>
        <v>CHCI-DŮM s.r.o.</v>
      </c>
      <c r="K54" s="33"/>
      <c r="L54" s="36"/>
    </row>
    <row r="55" spans="2:47" s="1" customFormat="1" ht="13.7" customHeight="1">
      <c r="B55" s="32"/>
      <c r="C55" s="27" t="s">
        <v>28</v>
      </c>
      <c r="D55" s="33"/>
      <c r="E55" s="33"/>
      <c r="F55" s="25" t="str">
        <f>IF(E18="","",E18)</f>
        <v>Vyplň údaj</v>
      </c>
      <c r="G55" s="33"/>
      <c r="H55" s="33"/>
      <c r="I55" s="98" t="s">
        <v>34</v>
      </c>
      <c r="J55" s="30" t="str">
        <f>E24</f>
        <v>CHCI-DŮM s.r.o.</v>
      </c>
      <c r="K55" s="33"/>
      <c r="L55" s="36"/>
    </row>
    <row r="56" spans="2:47" s="1" customFormat="1" ht="10.35" customHeight="1">
      <c r="B56" s="32"/>
      <c r="C56" s="33"/>
      <c r="D56" s="33"/>
      <c r="E56" s="33"/>
      <c r="F56" s="33"/>
      <c r="G56" s="33"/>
      <c r="H56" s="33"/>
      <c r="I56" s="97"/>
      <c r="J56" s="33"/>
      <c r="K56" s="33"/>
      <c r="L56" s="36"/>
    </row>
    <row r="57" spans="2:47" s="1" customFormat="1" ht="29.25" customHeight="1">
      <c r="B57" s="32"/>
      <c r="C57" s="123" t="s">
        <v>84</v>
      </c>
      <c r="D57" s="124"/>
      <c r="E57" s="124"/>
      <c r="F57" s="124"/>
      <c r="G57" s="124"/>
      <c r="H57" s="124"/>
      <c r="I57" s="125"/>
      <c r="J57" s="126" t="s">
        <v>85</v>
      </c>
      <c r="K57" s="124"/>
      <c r="L57" s="36"/>
    </row>
    <row r="58" spans="2:47" s="1" customFormat="1" ht="10.35" customHeight="1">
      <c r="B58" s="32"/>
      <c r="C58" s="33"/>
      <c r="D58" s="33"/>
      <c r="E58" s="33"/>
      <c r="F58" s="33"/>
      <c r="G58" s="33"/>
      <c r="H58" s="33"/>
      <c r="I58" s="97"/>
      <c r="J58" s="33"/>
      <c r="K58" s="33"/>
      <c r="L58" s="36"/>
    </row>
    <row r="59" spans="2:47" s="1" customFormat="1" ht="22.9" customHeight="1">
      <c r="B59" s="32"/>
      <c r="C59" s="127" t="s">
        <v>86</v>
      </c>
      <c r="D59" s="33"/>
      <c r="E59" s="33"/>
      <c r="F59" s="33"/>
      <c r="G59" s="33"/>
      <c r="H59" s="33"/>
      <c r="I59" s="97"/>
      <c r="J59" s="71">
        <f>J87</f>
        <v>0</v>
      </c>
      <c r="K59" s="33"/>
      <c r="L59" s="36"/>
      <c r="AU59" s="15" t="s">
        <v>87</v>
      </c>
    </row>
    <row r="60" spans="2:47" s="7" customFormat="1" ht="24.95" customHeight="1">
      <c r="B60" s="128"/>
      <c r="C60" s="129"/>
      <c r="D60" s="130" t="s">
        <v>88</v>
      </c>
      <c r="E60" s="131"/>
      <c r="F60" s="131"/>
      <c r="G60" s="131"/>
      <c r="H60" s="131"/>
      <c r="I60" s="132"/>
      <c r="J60" s="133">
        <f>J88</f>
        <v>0</v>
      </c>
      <c r="K60" s="129"/>
      <c r="L60" s="134"/>
    </row>
    <row r="61" spans="2:47" s="7" customFormat="1" ht="24.95" customHeight="1">
      <c r="B61" s="128"/>
      <c r="C61" s="129"/>
      <c r="D61" s="130" t="s">
        <v>89</v>
      </c>
      <c r="E61" s="131"/>
      <c r="F61" s="131"/>
      <c r="G61" s="131"/>
      <c r="H61" s="131"/>
      <c r="I61" s="132"/>
      <c r="J61" s="133">
        <f>J91</f>
        <v>0</v>
      </c>
      <c r="K61" s="129"/>
      <c r="L61" s="134"/>
    </row>
    <row r="62" spans="2:47" s="8" customFormat="1" ht="19.899999999999999" customHeight="1">
      <c r="B62" s="135"/>
      <c r="C62" s="136"/>
      <c r="D62" s="137" t="s">
        <v>90</v>
      </c>
      <c r="E62" s="138"/>
      <c r="F62" s="138"/>
      <c r="G62" s="138"/>
      <c r="H62" s="138"/>
      <c r="I62" s="139"/>
      <c r="J62" s="140">
        <f>J92</f>
        <v>0</v>
      </c>
      <c r="K62" s="136"/>
      <c r="L62" s="141"/>
    </row>
    <row r="63" spans="2:47" s="7" customFormat="1" ht="24.95" customHeight="1">
      <c r="B63" s="128"/>
      <c r="C63" s="129"/>
      <c r="D63" s="130" t="s">
        <v>91</v>
      </c>
      <c r="E63" s="131"/>
      <c r="F63" s="131"/>
      <c r="G63" s="131"/>
      <c r="H63" s="131"/>
      <c r="I63" s="132"/>
      <c r="J63" s="133">
        <f>J106</f>
        <v>0</v>
      </c>
      <c r="K63" s="129"/>
      <c r="L63" s="134"/>
    </row>
    <row r="64" spans="2:47" s="8" customFormat="1" ht="19.899999999999999" customHeight="1">
      <c r="B64" s="135"/>
      <c r="C64" s="136"/>
      <c r="D64" s="137" t="s">
        <v>92</v>
      </c>
      <c r="E64" s="138"/>
      <c r="F64" s="138"/>
      <c r="G64" s="138"/>
      <c r="H64" s="138"/>
      <c r="I64" s="139"/>
      <c r="J64" s="140">
        <f>J107</f>
        <v>0</v>
      </c>
      <c r="K64" s="136"/>
      <c r="L64" s="141"/>
    </row>
    <row r="65" spans="2:12" s="8" customFormat="1" ht="19.899999999999999" customHeight="1">
      <c r="B65" s="135"/>
      <c r="C65" s="136"/>
      <c r="D65" s="137" t="s">
        <v>93</v>
      </c>
      <c r="E65" s="138"/>
      <c r="F65" s="138"/>
      <c r="G65" s="138"/>
      <c r="H65" s="138"/>
      <c r="I65" s="139"/>
      <c r="J65" s="140">
        <f>J115</f>
        <v>0</v>
      </c>
      <c r="K65" s="136"/>
      <c r="L65" s="141"/>
    </row>
    <row r="66" spans="2:12" s="8" customFormat="1" ht="19.899999999999999" customHeight="1">
      <c r="B66" s="135"/>
      <c r="C66" s="136"/>
      <c r="D66" s="137" t="s">
        <v>94</v>
      </c>
      <c r="E66" s="138"/>
      <c r="F66" s="138"/>
      <c r="G66" s="138"/>
      <c r="H66" s="138"/>
      <c r="I66" s="139"/>
      <c r="J66" s="140">
        <f>J136</f>
        <v>0</v>
      </c>
      <c r="K66" s="136"/>
      <c r="L66" s="141"/>
    </row>
    <row r="67" spans="2:12" s="8" customFormat="1" ht="19.899999999999999" customHeight="1">
      <c r="B67" s="135"/>
      <c r="C67" s="136"/>
      <c r="D67" s="137" t="s">
        <v>95</v>
      </c>
      <c r="E67" s="138"/>
      <c r="F67" s="138"/>
      <c r="G67" s="138"/>
      <c r="H67" s="138"/>
      <c r="I67" s="139"/>
      <c r="J67" s="140">
        <f>J142</f>
        <v>0</v>
      </c>
      <c r="K67" s="136"/>
      <c r="L67" s="141"/>
    </row>
    <row r="68" spans="2:12" s="1" customFormat="1" ht="21.75" customHeight="1">
      <c r="B68" s="32"/>
      <c r="C68" s="33"/>
      <c r="D68" s="33"/>
      <c r="E68" s="33"/>
      <c r="F68" s="33"/>
      <c r="G68" s="33"/>
      <c r="H68" s="33"/>
      <c r="I68" s="97"/>
      <c r="J68" s="33"/>
      <c r="K68" s="33"/>
      <c r="L68" s="36"/>
    </row>
    <row r="69" spans="2:12" s="1" customFormat="1" ht="6.95" customHeight="1">
      <c r="B69" s="44"/>
      <c r="C69" s="45"/>
      <c r="D69" s="45"/>
      <c r="E69" s="45"/>
      <c r="F69" s="45"/>
      <c r="G69" s="45"/>
      <c r="H69" s="45"/>
      <c r="I69" s="119"/>
      <c r="J69" s="45"/>
      <c r="K69" s="45"/>
      <c r="L69" s="36"/>
    </row>
    <row r="73" spans="2:12" s="1" customFormat="1" ht="6.95" customHeight="1">
      <c r="B73" s="46"/>
      <c r="C73" s="47"/>
      <c r="D73" s="47"/>
      <c r="E73" s="47"/>
      <c r="F73" s="47"/>
      <c r="G73" s="47"/>
      <c r="H73" s="47"/>
      <c r="I73" s="122"/>
      <c r="J73" s="47"/>
      <c r="K73" s="47"/>
      <c r="L73" s="36"/>
    </row>
    <row r="74" spans="2:12" s="1" customFormat="1" ht="24.95" customHeight="1">
      <c r="B74" s="32"/>
      <c r="C74" s="21" t="s">
        <v>96</v>
      </c>
      <c r="D74" s="33"/>
      <c r="E74" s="33"/>
      <c r="F74" s="33"/>
      <c r="G74" s="33"/>
      <c r="H74" s="33"/>
      <c r="I74" s="97"/>
      <c r="J74" s="33"/>
      <c r="K74" s="33"/>
      <c r="L74" s="36"/>
    </row>
    <row r="75" spans="2:12" s="1" customFormat="1" ht="6.95" customHeight="1">
      <c r="B75" s="32"/>
      <c r="C75" s="33"/>
      <c r="D75" s="33"/>
      <c r="E75" s="33"/>
      <c r="F75" s="33"/>
      <c r="G75" s="33"/>
      <c r="H75" s="33"/>
      <c r="I75" s="97"/>
      <c r="J75" s="33"/>
      <c r="K75" s="33"/>
      <c r="L75" s="36"/>
    </row>
    <row r="76" spans="2:12" s="1" customFormat="1" ht="12" customHeight="1">
      <c r="B76" s="32"/>
      <c r="C76" s="27" t="s">
        <v>16</v>
      </c>
      <c r="D76" s="33"/>
      <c r="E76" s="33"/>
      <c r="F76" s="33"/>
      <c r="G76" s="33"/>
      <c r="H76" s="33"/>
      <c r="I76" s="97"/>
      <c r="J76" s="33"/>
      <c r="K76" s="33"/>
      <c r="L76" s="36"/>
    </row>
    <row r="77" spans="2:12" s="1" customFormat="1" ht="16.5" customHeight="1">
      <c r="B77" s="32"/>
      <c r="C77" s="33"/>
      <c r="D77" s="33"/>
      <c r="E77" s="276" t="str">
        <f>E7</f>
        <v>Zateplení střešní konstrukce na BD Horní č.p.679, Ostrava-Hrabůvka</v>
      </c>
      <c r="F77" s="277"/>
      <c r="G77" s="277"/>
      <c r="H77" s="277"/>
      <c r="I77" s="97"/>
      <c r="J77" s="33"/>
      <c r="K77" s="33"/>
      <c r="L77" s="36"/>
    </row>
    <row r="78" spans="2:12" s="1" customFormat="1" ht="12" customHeight="1">
      <c r="B78" s="32"/>
      <c r="C78" s="27" t="s">
        <v>82</v>
      </c>
      <c r="D78" s="33"/>
      <c r="E78" s="33"/>
      <c r="F78" s="33"/>
      <c r="G78" s="33"/>
      <c r="H78" s="33"/>
      <c r="I78" s="97"/>
      <c r="J78" s="33"/>
      <c r="K78" s="33"/>
      <c r="L78" s="36"/>
    </row>
    <row r="79" spans="2:12" s="1" customFormat="1" ht="16.5" customHeight="1">
      <c r="B79" s="32"/>
      <c r="C79" s="33"/>
      <c r="D79" s="33"/>
      <c r="E79" s="242" t="str">
        <f>E9</f>
        <v>Zateplení střešní konstrukce  1.ETAPA</v>
      </c>
      <c r="F79" s="241"/>
      <c r="G79" s="241"/>
      <c r="H79" s="241"/>
      <c r="I79" s="97"/>
      <c r="J79" s="33"/>
      <c r="K79" s="33"/>
      <c r="L79" s="36"/>
    </row>
    <row r="80" spans="2:12" s="1" customFormat="1" ht="6.95" customHeight="1">
      <c r="B80" s="32"/>
      <c r="C80" s="33"/>
      <c r="D80" s="33"/>
      <c r="E80" s="33"/>
      <c r="F80" s="33"/>
      <c r="G80" s="33"/>
      <c r="H80" s="33"/>
      <c r="I80" s="97"/>
      <c r="J80" s="33"/>
      <c r="K80" s="33"/>
      <c r="L80" s="36"/>
    </row>
    <row r="81" spans="2:65" s="1" customFormat="1" ht="12" customHeight="1">
      <c r="B81" s="32"/>
      <c r="C81" s="27" t="s">
        <v>20</v>
      </c>
      <c r="D81" s="33"/>
      <c r="E81" s="33"/>
      <c r="F81" s="25" t="str">
        <f>F12</f>
        <v xml:space="preserve"> </v>
      </c>
      <c r="G81" s="33"/>
      <c r="H81" s="33"/>
      <c r="I81" s="98" t="s">
        <v>22</v>
      </c>
      <c r="J81" s="53" t="str">
        <f>IF(J12="","",J12)</f>
        <v>20. 3. 2019</v>
      </c>
      <c r="K81" s="33"/>
      <c r="L81" s="36"/>
    </row>
    <row r="82" spans="2:65" s="1" customFormat="1" ht="6.95" customHeight="1">
      <c r="B82" s="32"/>
      <c r="C82" s="33"/>
      <c r="D82" s="33"/>
      <c r="E82" s="33"/>
      <c r="F82" s="33"/>
      <c r="G82" s="33"/>
      <c r="H82" s="33"/>
      <c r="I82" s="97"/>
      <c r="J82" s="33"/>
      <c r="K82" s="33"/>
      <c r="L82" s="36"/>
    </row>
    <row r="83" spans="2:65" s="1" customFormat="1" ht="13.7" customHeight="1">
      <c r="B83" s="32"/>
      <c r="C83" s="27" t="s">
        <v>24</v>
      </c>
      <c r="D83" s="33"/>
      <c r="E83" s="33"/>
      <c r="F83" s="25" t="str">
        <f>E15</f>
        <v>Městský obod Ostrava-Jih</v>
      </c>
      <c r="G83" s="33"/>
      <c r="H83" s="33"/>
      <c r="I83" s="98" t="s">
        <v>30</v>
      </c>
      <c r="J83" s="30" t="str">
        <f>E21</f>
        <v>CHCI-DŮM s.r.o.</v>
      </c>
      <c r="K83" s="33"/>
      <c r="L83" s="36"/>
    </row>
    <row r="84" spans="2:65" s="1" customFormat="1" ht="13.7" customHeight="1">
      <c r="B84" s="32"/>
      <c r="C84" s="27" t="s">
        <v>28</v>
      </c>
      <c r="D84" s="33"/>
      <c r="E84" s="33"/>
      <c r="F84" s="25" t="str">
        <f>IF(E18="","",E18)</f>
        <v>Vyplň údaj</v>
      </c>
      <c r="G84" s="33"/>
      <c r="H84" s="33"/>
      <c r="I84" s="98" t="s">
        <v>34</v>
      </c>
      <c r="J84" s="30" t="str">
        <f>E24</f>
        <v>CHCI-DŮM s.r.o.</v>
      </c>
      <c r="K84" s="33"/>
      <c r="L84" s="36"/>
    </row>
    <row r="85" spans="2:65" s="1" customFormat="1" ht="10.35" customHeight="1">
      <c r="B85" s="32"/>
      <c r="C85" s="33"/>
      <c r="D85" s="33"/>
      <c r="E85" s="33"/>
      <c r="F85" s="33"/>
      <c r="G85" s="33"/>
      <c r="H85" s="33"/>
      <c r="I85" s="97"/>
      <c r="J85" s="33"/>
      <c r="K85" s="33"/>
      <c r="L85" s="36"/>
    </row>
    <row r="86" spans="2:65" s="9" customFormat="1" ht="29.25" customHeight="1">
      <c r="B86" s="142"/>
      <c r="C86" s="143" t="s">
        <v>97</v>
      </c>
      <c r="D86" s="144" t="s">
        <v>55</v>
      </c>
      <c r="E86" s="144" t="s">
        <v>51</v>
      </c>
      <c r="F86" s="144" t="s">
        <v>52</v>
      </c>
      <c r="G86" s="144" t="s">
        <v>98</v>
      </c>
      <c r="H86" s="144" t="s">
        <v>99</v>
      </c>
      <c r="I86" s="145" t="s">
        <v>100</v>
      </c>
      <c r="J86" s="146" t="s">
        <v>85</v>
      </c>
      <c r="K86" s="147" t="s">
        <v>101</v>
      </c>
      <c r="L86" s="148"/>
      <c r="M86" s="62" t="s">
        <v>1</v>
      </c>
      <c r="N86" s="63" t="s">
        <v>40</v>
      </c>
      <c r="O86" s="63" t="s">
        <v>102</v>
      </c>
      <c r="P86" s="63" t="s">
        <v>103</v>
      </c>
      <c r="Q86" s="63" t="s">
        <v>104</v>
      </c>
      <c r="R86" s="63" t="s">
        <v>105</v>
      </c>
      <c r="S86" s="63" t="s">
        <v>106</v>
      </c>
      <c r="T86" s="64" t="s">
        <v>107</v>
      </c>
    </row>
    <row r="87" spans="2:65" s="1" customFormat="1" ht="22.9" customHeight="1">
      <c r="B87" s="32"/>
      <c r="C87" s="69" t="s">
        <v>108</v>
      </c>
      <c r="D87" s="33"/>
      <c r="E87" s="33"/>
      <c r="F87" s="33"/>
      <c r="G87" s="33"/>
      <c r="H87" s="33"/>
      <c r="I87" s="97"/>
      <c r="J87" s="149">
        <f>BK87</f>
        <v>0</v>
      </c>
      <c r="K87" s="33"/>
      <c r="L87" s="36"/>
      <c r="M87" s="65"/>
      <c r="N87" s="66"/>
      <c r="O87" s="66"/>
      <c r="P87" s="150">
        <f>P88+P91+P106</f>
        <v>0</v>
      </c>
      <c r="Q87" s="66"/>
      <c r="R87" s="150">
        <f>R88+R91+R106</f>
        <v>3.2160065599999998</v>
      </c>
      <c r="S87" s="66"/>
      <c r="T87" s="151">
        <f>T88+T91+T106</f>
        <v>6.5202197999999996</v>
      </c>
      <c r="AT87" s="15" t="s">
        <v>69</v>
      </c>
      <c r="AU87" s="15" t="s">
        <v>87</v>
      </c>
      <c r="BK87" s="152">
        <f>BK88+BK91+BK106</f>
        <v>0</v>
      </c>
    </row>
    <row r="88" spans="2:65" s="10" customFormat="1" ht="25.9" customHeight="1">
      <c r="B88" s="153"/>
      <c r="C88" s="154"/>
      <c r="D88" s="155" t="s">
        <v>69</v>
      </c>
      <c r="E88" s="156" t="s">
        <v>109</v>
      </c>
      <c r="F88" s="156" t="s">
        <v>110</v>
      </c>
      <c r="G88" s="154"/>
      <c r="H88" s="154"/>
      <c r="I88" s="157"/>
      <c r="J88" s="158">
        <f>BK88</f>
        <v>0</v>
      </c>
      <c r="K88" s="154"/>
      <c r="L88" s="159"/>
      <c r="M88" s="160"/>
      <c r="N88" s="161"/>
      <c r="O88" s="161"/>
      <c r="P88" s="162">
        <f>SUM(P89:P90)</f>
        <v>0</v>
      </c>
      <c r="Q88" s="161"/>
      <c r="R88" s="162">
        <f>SUM(R89:R90)</f>
        <v>0</v>
      </c>
      <c r="S88" s="161"/>
      <c r="T88" s="163">
        <f>SUM(T89:T90)</f>
        <v>5.6159999999999997</v>
      </c>
      <c r="AR88" s="164" t="s">
        <v>78</v>
      </c>
      <c r="AT88" s="165" t="s">
        <v>69</v>
      </c>
      <c r="AU88" s="165" t="s">
        <v>70</v>
      </c>
      <c r="AY88" s="164" t="s">
        <v>111</v>
      </c>
      <c r="BK88" s="166">
        <f>SUM(BK89:BK90)</f>
        <v>0</v>
      </c>
    </row>
    <row r="89" spans="2:65" s="1" customFormat="1" ht="16.5" customHeight="1">
      <c r="B89" s="32"/>
      <c r="C89" s="167" t="s">
        <v>78</v>
      </c>
      <c r="D89" s="167" t="s">
        <v>112</v>
      </c>
      <c r="E89" s="168" t="s">
        <v>113</v>
      </c>
      <c r="F89" s="169" t="s">
        <v>114</v>
      </c>
      <c r="G89" s="170" t="s">
        <v>115</v>
      </c>
      <c r="H89" s="171">
        <v>112.32</v>
      </c>
      <c r="I89" s="172"/>
      <c r="J89" s="173">
        <f>ROUND(I89*H89,2)</f>
        <v>0</v>
      </c>
      <c r="K89" s="169" t="s">
        <v>116</v>
      </c>
      <c r="L89" s="36"/>
      <c r="M89" s="174" t="s">
        <v>1</v>
      </c>
      <c r="N89" s="175" t="s">
        <v>41</v>
      </c>
      <c r="O89" s="58"/>
      <c r="P89" s="176">
        <f>O89*H89</f>
        <v>0</v>
      </c>
      <c r="Q89" s="176">
        <v>0</v>
      </c>
      <c r="R89" s="176">
        <f>Q89*H89</f>
        <v>0</v>
      </c>
      <c r="S89" s="176">
        <v>0.05</v>
      </c>
      <c r="T89" s="177">
        <f>S89*H89</f>
        <v>5.6159999999999997</v>
      </c>
      <c r="AR89" s="15" t="s">
        <v>117</v>
      </c>
      <c r="AT89" s="15" t="s">
        <v>112</v>
      </c>
      <c r="AU89" s="15" t="s">
        <v>78</v>
      </c>
      <c r="AY89" s="15" t="s">
        <v>111</v>
      </c>
      <c r="BE89" s="178">
        <f>IF(N89="základní",J89,0)</f>
        <v>0</v>
      </c>
      <c r="BF89" s="178">
        <f>IF(N89="snížená",J89,0)</f>
        <v>0</v>
      </c>
      <c r="BG89" s="178">
        <f>IF(N89="zákl. přenesená",J89,0)</f>
        <v>0</v>
      </c>
      <c r="BH89" s="178">
        <f>IF(N89="sníž. přenesená",J89,0)</f>
        <v>0</v>
      </c>
      <c r="BI89" s="178">
        <f>IF(N89="nulová",J89,0)</f>
        <v>0</v>
      </c>
      <c r="BJ89" s="15" t="s">
        <v>78</v>
      </c>
      <c r="BK89" s="178">
        <f>ROUND(I89*H89,2)</f>
        <v>0</v>
      </c>
      <c r="BL89" s="15" t="s">
        <v>117</v>
      </c>
      <c r="BM89" s="15" t="s">
        <v>118</v>
      </c>
    </row>
    <row r="90" spans="2:65" s="11" customFormat="1" ht="11.25">
      <c r="B90" s="179"/>
      <c r="C90" s="180"/>
      <c r="D90" s="181" t="s">
        <v>119</v>
      </c>
      <c r="E90" s="182" t="s">
        <v>1</v>
      </c>
      <c r="F90" s="183" t="s">
        <v>120</v>
      </c>
      <c r="G90" s="180"/>
      <c r="H90" s="184">
        <v>112.32</v>
      </c>
      <c r="I90" s="185"/>
      <c r="J90" s="180"/>
      <c r="K90" s="180"/>
      <c r="L90" s="186"/>
      <c r="M90" s="187"/>
      <c r="N90" s="188"/>
      <c r="O90" s="188"/>
      <c r="P90" s="188"/>
      <c r="Q90" s="188"/>
      <c r="R90" s="188"/>
      <c r="S90" s="188"/>
      <c r="T90" s="189"/>
      <c r="AT90" s="190" t="s">
        <v>119</v>
      </c>
      <c r="AU90" s="190" t="s">
        <v>78</v>
      </c>
      <c r="AV90" s="11" t="s">
        <v>80</v>
      </c>
      <c r="AW90" s="11" t="s">
        <v>33</v>
      </c>
      <c r="AX90" s="11" t="s">
        <v>78</v>
      </c>
      <c r="AY90" s="190" t="s">
        <v>111</v>
      </c>
    </row>
    <row r="91" spans="2:65" s="10" customFormat="1" ht="25.9" customHeight="1">
      <c r="B91" s="153"/>
      <c r="C91" s="154"/>
      <c r="D91" s="155" t="s">
        <v>69</v>
      </c>
      <c r="E91" s="156" t="s">
        <v>121</v>
      </c>
      <c r="F91" s="156" t="s">
        <v>122</v>
      </c>
      <c r="G91" s="154"/>
      <c r="H91" s="154"/>
      <c r="I91" s="157"/>
      <c r="J91" s="158">
        <f>BK91</f>
        <v>0</v>
      </c>
      <c r="K91" s="154"/>
      <c r="L91" s="159"/>
      <c r="M91" s="160"/>
      <c r="N91" s="161"/>
      <c r="O91" s="161"/>
      <c r="P91" s="162">
        <f>P92</f>
        <v>0</v>
      </c>
      <c r="Q91" s="161"/>
      <c r="R91" s="162">
        <f>R92</f>
        <v>0</v>
      </c>
      <c r="S91" s="161"/>
      <c r="T91" s="163">
        <f>T92</f>
        <v>0</v>
      </c>
      <c r="AR91" s="164" t="s">
        <v>78</v>
      </c>
      <c r="AT91" s="165" t="s">
        <v>69</v>
      </c>
      <c r="AU91" s="165" t="s">
        <v>70</v>
      </c>
      <c r="AY91" s="164" t="s">
        <v>111</v>
      </c>
      <c r="BK91" s="166">
        <f>BK92</f>
        <v>0</v>
      </c>
    </row>
    <row r="92" spans="2:65" s="10" customFormat="1" ht="22.9" customHeight="1">
      <c r="B92" s="153"/>
      <c r="C92" s="154"/>
      <c r="D92" s="155" t="s">
        <v>69</v>
      </c>
      <c r="E92" s="191" t="s">
        <v>123</v>
      </c>
      <c r="F92" s="191" t="s">
        <v>124</v>
      </c>
      <c r="G92" s="154"/>
      <c r="H92" s="154"/>
      <c r="I92" s="157"/>
      <c r="J92" s="192">
        <f>BK92</f>
        <v>0</v>
      </c>
      <c r="K92" s="154"/>
      <c r="L92" s="159"/>
      <c r="M92" s="160"/>
      <c r="N92" s="161"/>
      <c r="O92" s="161"/>
      <c r="P92" s="162">
        <f>SUM(P93:P105)</f>
        <v>0</v>
      </c>
      <c r="Q92" s="161"/>
      <c r="R92" s="162">
        <f>SUM(R93:R105)</f>
        <v>0</v>
      </c>
      <c r="S92" s="161"/>
      <c r="T92" s="163">
        <f>SUM(T93:T105)</f>
        <v>0</v>
      </c>
      <c r="AR92" s="164" t="s">
        <v>78</v>
      </c>
      <c r="AT92" s="165" t="s">
        <v>69</v>
      </c>
      <c r="AU92" s="165" t="s">
        <v>78</v>
      </c>
      <c r="AY92" s="164" t="s">
        <v>111</v>
      </c>
      <c r="BK92" s="166">
        <f>SUM(BK93:BK105)</f>
        <v>0</v>
      </c>
    </row>
    <row r="93" spans="2:65" s="1" customFormat="1" ht="22.5" customHeight="1">
      <c r="B93" s="32"/>
      <c r="C93" s="167" t="s">
        <v>80</v>
      </c>
      <c r="D93" s="167" t="s">
        <v>112</v>
      </c>
      <c r="E93" s="168" t="s">
        <v>125</v>
      </c>
      <c r="F93" s="169" t="s">
        <v>126</v>
      </c>
      <c r="G93" s="170" t="s">
        <v>127</v>
      </c>
      <c r="H93" s="171">
        <v>6.52</v>
      </c>
      <c r="I93" s="172"/>
      <c r="J93" s="173">
        <f>ROUND(I93*H93,2)</f>
        <v>0</v>
      </c>
      <c r="K93" s="169" t="s">
        <v>128</v>
      </c>
      <c r="L93" s="36"/>
      <c r="M93" s="174" t="s">
        <v>1</v>
      </c>
      <c r="N93" s="175" t="s">
        <v>41</v>
      </c>
      <c r="O93" s="58"/>
      <c r="P93" s="176">
        <f>O93*H93</f>
        <v>0</v>
      </c>
      <c r="Q93" s="176">
        <v>0</v>
      </c>
      <c r="R93" s="176">
        <f>Q93*H93</f>
        <v>0</v>
      </c>
      <c r="S93" s="176">
        <v>0</v>
      </c>
      <c r="T93" s="177">
        <f>S93*H93</f>
        <v>0</v>
      </c>
      <c r="AR93" s="15" t="s">
        <v>117</v>
      </c>
      <c r="AT93" s="15" t="s">
        <v>112</v>
      </c>
      <c r="AU93" s="15" t="s">
        <v>80</v>
      </c>
      <c r="AY93" s="15" t="s">
        <v>111</v>
      </c>
      <c r="BE93" s="178">
        <f>IF(N93="základní",J93,0)</f>
        <v>0</v>
      </c>
      <c r="BF93" s="178">
        <f>IF(N93="snížená",J93,0)</f>
        <v>0</v>
      </c>
      <c r="BG93" s="178">
        <f>IF(N93="zákl. přenesená",J93,0)</f>
        <v>0</v>
      </c>
      <c r="BH93" s="178">
        <f>IF(N93="sníž. přenesená",J93,0)</f>
        <v>0</v>
      </c>
      <c r="BI93" s="178">
        <f>IF(N93="nulová",J93,0)</f>
        <v>0</v>
      </c>
      <c r="BJ93" s="15" t="s">
        <v>78</v>
      </c>
      <c r="BK93" s="178">
        <f>ROUND(I93*H93,2)</f>
        <v>0</v>
      </c>
      <c r="BL93" s="15" t="s">
        <v>117</v>
      </c>
      <c r="BM93" s="15" t="s">
        <v>129</v>
      </c>
    </row>
    <row r="94" spans="2:65" s="1" customFormat="1" ht="68.25">
      <c r="B94" s="32"/>
      <c r="C94" s="33"/>
      <c r="D94" s="181" t="s">
        <v>130</v>
      </c>
      <c r="E94" s="33"/>
      <c r="F94" s="193" t="s">
        <v>131</v>
      </c>
      <c r="G94" s="33"/>
      <c r="H94" s="33"/>
      <c r="I94" s="97"/>
      <c r="J94" s="33"/>
      <c r="K94" s="33"/>
      <c r="L94" s="36"/>
      <c r="M94" s="194"/>
      <c r="N94" s="58"/>
      <c r="O94" s="58"/>
      <c r="P94" s="58"/>
      <c r="Q94" s="58"/>
      <c r="R94" s="58"/>
      <c r="S94" s="58"/>
      <c r="T94" s="59"/>
      <c r="AT94" s="15" t="s">
        <v>130</v>
      </c>
      <c r="AU94" s="15" t="s">
        <v>80</v>
      </c>
    </row>
    <row r="95" spans="2:65" s="1" customFormat="1" ht="16.5" customHeight="1">
      <c r="B95" s="32"/>
      <c r="C95" s="167" t="s">
        <v>132</v>
      </c>
      <c r="D95" s="167" t="s">
        <v>112</v>
      </c>
      <c r="E95" s="168" t="s">
        <v>133</v>
      </c>
      <c r="F95" s="169" t="s">
        <v>134</v>
      </c>
      <c r="G95" s="170" t="s">
        <v>135</v>
      </c>
      <c r="H95" s="171">
        <v>12</v>
      </c>
      <c r="I95" s="172"/>
      <c r="J95" s="173">
        <f>ROUND(I95*H95,2)</f>
        <v>0</v>
      </c>
      <c r="K95" s="169" t="s">
        <v>116</v>
      </c>
      <c r="L95" s="36"/>
      <c r="M95" s="174" t="s">
        <v>1</v>
      </c>
      <c r="N95" s="175" t="s">
        <v>41</v>
      </c>
      <c r="O95" s="58"/>
      <c r="P95" s="176">
        <f>O95*H95</f>
        <v>0</v>
      </c>
      <c r="Q95" s="176">
        <v>0</v>
      </c>
      <c r="R95" s="176">
        <f>Q95*H95</f>
        <v>0</v>
      </c>
      <c r="S95" s="176">
        <v>0</v>
      </c>
      <c r="T95" s="177">
        <f>S95*H95</f>
        <v>0</v>
      </c>
      <c r="AR95" s="15" t="s">
        <v>117</v>
      </c>
      <c r="AT95" s="15" t="s">
        <v>112</v>
      </c>
      <c r="AU95" s="15" t="s">
        <v>80</v>
      </c>
      <c r="AY95" s="15" t="s">
        <v>111</v>
      </c>
      <c r="BE95" s="178">
        <f>IF(N95="základní",J95,0)</f>
        <v>0</v>
      </c>
      <c r="BF95" s="178">
        <f>IF(N95="snížená",J95,0)</f>
        <v>0</v>
      </c>
      <c r="BG95" s="178">
        <f>IF(N95="zákl. přenesená",J95,0)</f>
        <v>0</v>
      </c>
      <c r="BH95" s="178">
        <f>IF(N95="sníž. přenesená",J95,0)</f>
        <v>0</v>
      </c>
      <c r="BI95" s="178">
        <f>IF(N95="nulová",J95,0)</f>
        <v>0</v>
      </c>
      <c r="BJ95" s="15" t="s">
        <v>78</v>
      </c>
      <c r="BK95" s="178">
        <f>ROUND(I95*H95,2)</f>
        <v>0</v>
      </c>
      <c r="BL95" s="15" t="s">
        <v>117</v>
      </c>
      <c r="BM95" s="15" t="s">
        <v>136</v>
      </c>
    </row>
    <row r="96" spans="2:65" s="1" customFormat="1" ht="16.5" customHeight="1">
      <c r="B96" s="32"/>
      <c r="C96" s="167" t="s">
        <v>117</v>
      </c>
      <c r="D96" s="167" t="s">
        <v>112</v>
      </c>
      <c r="E96" s="168" t="s">
        <v>137</v>
      </c>
      <c r="F96" s="169" t="s">
        <v>138</v>
      </c>
      <c r="G96" s="170" t="s">
        <v>135</v>
      </c>
      <c r="H96" s="171">
        <v>60</v>
      </c>
      <c r="I96" s="172"/>
      <c r="J96" s="173">
        <f>ROUND(I96*H96,2)</f>
        <v>0</v>
      </c>
      <c r="K96" s="169" t="s">
        <v>116</v>
      </c>
      <c r="L96" s="36"/>
      <c r="M96" s="174" t="s">
        <v>1</v>
      </c>
      <c r="N96" s="175" t="s">
        <v>41</v>
      </c>
      <c r="O96" s="58"/>
      <c r="P96" s="176">
        <f>O96*H96</f>
        <v>0</v>
      </c>
      <c r="Q96" s="176">
        <v>0</v>
      </c>
      <c r="R96" s="176">
        <f>Q96*H96</f>
        <v>0</v>
      </c>
      <c r="S96" s="176">
        <v>0</v>
      </c>
      <c r="T96" s="177">
        <f>S96*H96</f>
        <v>0</v>
      </c>
      <c r="AR96" s="15" t="s">
        <v>117</v>
      </c>
      <c r="AT96" s="15" t="s">
        <v>112</v>
      </c>
      <c r="AU96" s="15" t="s">
        <v>80</v>
      </c>
      <c r="AY96" s="15" t="s">
        <v>111</v>
      </c>
      <c r="BE96" s="178">
        <f>IF(N96="základní",J96,0)</f>
        <v>0</v>
      </c>
      <c r="BF96" s="178">
        <f>IF(N96="snížená",J96,0)</f>
        <v>0</v>
      </c>
      <c r="BG96" s="178">
        <f>IF(N96="zákl. přenesená",J96,0)</f>
        <v>0</v>
      </c>
      <c r="BH96" s="178">
        <f>IF(N96="sníž. přenesená",J96,0)</f>
        <v>0</v>
      </c>
      <c r="BI96" s="178">
        <f>IF(N96="nulová",J96,0)</f>
        <v>0</v>
      </c>
      <c r="BJ96" s="15" t="s">
        <v>78</v>
      </c>
      <c r="BK96" s="178">
        <f>ROUND(I96*H96,2)</f>
        <v>0</v>
      </c>
      <c r="BL96" s="15" t="s">
        <v>117</v>
      </c>
      <c r="BM96" s="15" t="s">
        <v>139</v>
      </c>
    </row>
    <row r="97" spans="2:65" s="11" customFormat="1" ht="11.25">
      <c r="B97" s="179"/>
      <c r="C97" s="180"/>
      <c r="D97" s="181" t="s">
        <v>119</v>
      </c>
      <c r="E97" s="182" t="s">
        <v>1</v>
      </c>
      <c r="F97" s="183" t="s">
        <v>140</v>
      </c>
      <c r="G97" s="180"/>
      <c r="H97" s="184">
        <v>60</v>
      </c>
      <c r="I97" s="185"/>
      <c r="J97" s="180"/>
      <c r="K97" s="180"/>
      <c r="L97" s="186"/>
      <c r="M97" s="187"/>
      <c r="N97" s="188"/>
      <c r="O97" s="188"/>
      <c r="P97" s="188"/>
      <c r="Q97" s="188"/>
      <c r="R97" s="188"/>
      <c r="S97" s="188"/>
      <c r="T97" s="189"/>
      <c r="AT97" s="190" t="s">
        <v>119</v>
      </c>
      <c r="AU97" s="190" t="s">
        <v>80</v>
      </c>
      <c r="AV97" s="11" t="s">
        <v>80</v>
      </c>
      <c r="AW97" s="11" t="s">
        <v>33</v>
      </c>
      <c r="AX97" s="11" t="s">
        <v>78</v>
      </c>
      <c r="AY97" s="190" t="s">
        <v>111</v>
      </c>
    </row>
    <row r="98" spans="2:65" s="1" customFormat="1" ht="16.5" customHeight="1">
      <c r="B98" s="32"/>
      <c r="C98" s="167" t="s">
        <v>141</v>
      </c>
      <c r="D98" s="167" t="s">
        <v>112</v>
      </c>
      <c r="E98" s="168" t="s">
        <v>142</v>
      </c>
      <c r="F98" s="169" t="s">
        <v>143</v>
      </c>
      <c r="G98" s="170" t="s">
        <v>127</v>
      </c>
      <c r="H98" s="171">
        <v>6.52</v>
      </c>
      <c r="I98" s="172"/>
      <c r="J98" s="173">
        <f>ROUND(I98*H98,2)</f>
        <v>0</v>
      </c>
      <c r="K98" s="169" t="s">
        <v>128</v>
      </c>
      <c r="L98" s="36"/>
      <c r="M98" s="174" t="s">
        <v>1</v>
      </c>
      <c r="N98" s="175" t="s">
        <v>41</v>
      </c>
      <c r="O98" s="58"/>
      <c r="P98" s="176">
        <f>O98*H98</f>
        <v>0</v>
      </c>
      <c r="Q98" s="176">
        <v>0</v>
      </c>
      <c r="R98" s="176">
        <f>Q98*H98</f>
        <v>0</v>
      </c>
      <c r="S98" s="176">
        <v>0</v>
      </c>
      <c r="T98" s="177">
        <f>S98*H98</f>
        <v>0</v>
      </c>
      <c r="AR98" s="15" t="s">
        <v>117</v>
      </c>
      <c r="AT98" s="15" t="s">
        <v>112</v>
      </c>
      <c r="AU98" s="15" t="s">
        <v>80</v>
      </c>
      <c r="AY98" s="15" t="s">
        <v>111</v>
      </c>
      <c r="BE98" s="178">
        <f>IF(N98="základní",J98,0)</f>
        <v>0</v>
      </c>
      <c r="BF98" s="178">
        <f>IF(N98="snížená",J98,0)</f>
        <v>0</v>
      </c>
      <c r="BG98" s="178">
        <f>IF(N98="zákl. přenesená",J98,0)</f>
        <v>0</v>
      </c>
      <c r="BH98" s="178">
        <f>IF(N98="sníž. přenesená",J98,0)</f>
        <v>0</v>
      </c>
      <c r="BI98" s="178">
        <f>IF(N98="nulová",J98,0)</f>
        <v>0</v>
      </c>
      <c r="BJ98" s="15" t="s">
        <v>78</v>
      </c>
      <c r="BK98" s="178">
        <f>ROUND(I98*H98,2)</f>
        <v>0</v>
      </c>
      <c r="BL98" s="15" t="s">
        <v>117</v>
      </c>
      <c r="BM98" s="15" t="s">
        <v>144</v>
      </c>
    </row>
    <row r="99" spans="2:65" s="1" customFormat="1" ht="48.75">
      <c r="B99" s="32"/>
      <c r="C99" s="33"/>
      <c r="D99" s="181" t="s">
        <v>130</v>
      </c>
      <c r="E99" s="33"/>
      <c r="F99" s="193" t="s">
        <v>145</v>
      </c>
      <c r="G99" s="33"/>
      <c r="H99" s="33"/>
      <c r="I99" s="97"/>
      <c r="J99" s="33"/>
      <c r="K99" s="33"/>
      <c r="L99" s="36"/>
      <c r="M99" s="194"/>
      <c r="N99" s="58"/>
      <c r="O99" s="58"/>
      <c r="P99" s="58"/>
      <c r="Q99" s="58"/>
      <c r="R99" s="58"/>
      <c r="S99" s="58"/>
      <c r="T99" s="59"/>
      <c r="AT99" s="15" t="s">
        <v>130</v>
      </c>
      <c r="AU99" s="15" t="s">
        <v>80</v>
      </c>
    </row>
    <row r="100" spans="2:65" s="1" customFormat="1" ht="22.5" customHeight="1">
      <c r="B100" s="32"/>
      <c r="C100" s="167" t="s">
        <v>146</v>
      </c>
      <c r="D100" s="167" t="s">
        <v>112</v>
      </c>
      <c r="E100" s="168" t="s">
        <v>147</v>
      </c>
      <c r="F100" s="169" t="s">
        <v>148</v>
      </c>
      <c r="G100" s="170" t="s">
        <v>127</v>
      </c>
      <c r="H100" s="171">
        <v>123.88</v>
      </c>
      <c r="I100" s="172"/>
      <c r="J100" s="173">
        <f>ROUND(I100*H100,2)</f>
        <v>0</v>
      </c>
      <c r="K100" s="169" t="s">
        <v>128</v>
      </c>
      <c r="L100" s="36"/>
      <c r="M100" s="174" t="s">
        <v>1</v>
      </c>
      <c r="N100" s="175" t="s">
        <v>41</v>
      </c>
      <c r="O100" s="58"/>
      <c r="P100" s="176">
        <f>O100*H100</f>
        <v>0</v>
      </c>
      <c r="Q100" s="176">
        <v>0</v>
      </c>
      <c r="R100" s="176">
        <f>Q100*H100</f>
        <v>0</v>
      </c>
      <c r="S100" s="176">
        <v>0</v>
      </c>
      <c r="T100" s="177">
        <f>S100*H100</f>
        <v>0</v>
      </c>
      <c r="AR100" s="15" t="s">
        <v>117</v>
      </c>
      <c r="AT100" s="15" t="s">
        <v>112</v>
      </c>
      <c r="AU100" s="15" t="s">
        <v>80</v>
      </c>
      <c r="AY100" s="15" t="s">
        <v>111</v>
      </c>
      <c r="BE100" s="178">
        <f>IF(N100="základní",J100,0)</f>
        <v>0</v>
      </c>
      <c r="BF100" s="178">
        <f>IF(N100="snížená",J100,0)</f>
        <v>0</v>
      </c>
      <c r="BG100" s="178">
        <f>IF(N100="zákl. přenesená",J100,0)</f>
        <v>0</v>
      </c>
      <c r="BH100" s="178">
        <f>IF(N100="sníž. přenesená",J100,0)</f>
        <v>0</v>
      </c>
      <c r="BI100" s="178">
        <f>IF(N100="nulová",J100,0)</f>
        <v>0</v>
      </c>
      <c r="BJ100" s="15" t="s">
        <v>78</v>
      </c>
      <c r="BK100" s="178">
        <f>ROUND(I100*H100,2)</f>
        <v>0</v>
      </c>
      <c r="BL100" s="15" t="s">
        <v>117</v>
      </c>
      <c r="BM100" s="15" t="s">
        <v>149</v>
      </c>
    </row>
    <row r="101" spans="2:65" s="1" customFormat="1" ht="48.75">
      <c r="B101" s="32"/>
      <c r="C101" s="33"/>
      <c r="D101" s="181" t="s">
        <v>130</v>
      </c>
      <c r="E101" s="33"/>
      <c r="F101" s="193" t="s">
        <v>145</v>
      </c>
      <c r="G101" s="33"/>
      <c r="H101" s="33"/>
      <c r="I101" s="97"/>
      <c r="J101" s="33"/>
      <c r="K101" s="33"/>
      <c r="L101" s="36"/>
      <c r="M101" s="194"/>
      <c r="N101" s="58"/>
      <c r="O101" s="58"/>
      <c r="P101" s="58"/>
      <c r="Q101" s="58"/>
      <c r="R101" s="58"/>
      <c r="S101" s="58"/>
      <c r="T101" s="59"/>
      <c r="AT101" s="15" t="s">
        <v>130</v>
      </c>
      <c r="AU101" s="15" t="s">
        <v>80</v>
      </c>
    </row>
    <row r="102" spans="2:65" s="11" customFormat="1" ht="11.25">
      <c r="B102" s="179"/>
      <c r="C102" s="180"/>
      <c r="D102" s="181" t="s">
        <v>119</v>
      </c>
      <c r="E102" s="182" t="s">
        <v>1</v>
      </c>
      <c r="F102" s="183" t="s">
        <v>150</v>
      </c>
      <c r="G102" s="180"/>
      <c r="H102" s="184">
        <v>123.88</v>
      </c>
      <c r="I102" s="185"/>
      <c r="J102" s="180"/>
      <c r="K102" s="180"/>
      <c r="L102" s="186"/>
      <c r="M102" s="187"/>
      <c r="N102" s="188"/>
      <c r="O102" s="188"/>
      <c r="P102" s="188"/>
      <c r="Q102" s="188"/>
      <c r="R102" s="188"/>
      <c r="S102" s="188"/>
      <c r="T102" s="189"/>
      <c r="AT102" s="190" t="s">
        <v>119</v>
      </c>
      <c r="AU102" s="190" t="s">
        <v>80</v>
      </c>
      <c r="AV102" s="11" t="s">
        <v>80</v>
      </c>
      <c r="AW102" s="11" t="s">
        <v>33</v>
      </c>
      <c r="AX102" s="11" t="s">
        <v>78</v>
      </c>
      <c r="AY102" s="190" t="s">
        <v>111</v>
      </c>
    </row>
    <row r="103" spans="2:65" s="1" customFormat="1" ht="22.5" customHeight="1">
      <c r="B103" s="32"/>
      <c r="C103" s="167" t="s">
        <v>151</v>
      </c>
      <c r="D103" s="167" t="s">
        <v>112</v>
      </c>
      <c r="E103" s="168" t="s">
        <v>152</v>
      </c>
      <c r="F103" s="169" t="s">
        <v>153</v>
      </c>
      <c r="G103" s="170" t="s">
        <v>127</v>
      </c>
      <c r="H103" s="171">
        <v>0.78600000000000003</v>
      </c>
      <c r="I103" s="172"/>
      <c r="J103" s="173">
        <f>ROUND(I103*H103,2)</f>
        <v>0</v>
      </c>
      <c r="K103" s="169" t="s">
        <v>128</v>
      </c>
      <c r="L103" s="36"/>
      <c r="M103" s="174" t="s">
        <v>1</v>
      </c>
      <c r="N103" s="175" t="s">
        <v>41</v>
      </c>
      <c r="O103" s="58"/>
      <c r="P103" s="176">
        <f>O103*H103</f>
        <v>0</v>
      </c>
      <c r="Q103" s="176">
        <v>0</v>
      </c>
      <c r="R103" s="176">
        <f>Q103*H103</f>
        <v>0</v>
      </c>
      <c r="S103" s="176">
        <v>0</v>
      </c>
      <c r="T103" s="177">
        <f>S103*H103</f>
        <v>0</v>
      </c>
      <c r="AR103" s="15" t="s">
        <v>117</v>
      </c>
      <c r="AT103" s="15" t="s">
        <v>112</v>
      </c>
      <c r="AU103" s="15" t="s">
        <v>80</v>
      </c>
      <c r="AY103" s="15" t="s">
        <v>111</v>
      </c>
      <c r="BE103" s="178">
        <f>IF(N103="základní",J103,0)</f>
        <v>0</v>
      </c>
      <c r="BF103" s="178">
        <f>IF(N103="snížená",J103,0)</f>
        <v>0</v>
      </c>
      <c r="BG103" s="178">
        <f>IF(N103="zákl. přenesená",J103,0)</f>
        <v>0</v>
      </c>
      <c r="BH103" s="178">
        <f>IF(N103="sníž. přenesená",J103,0)</f>
        <v>0</v>
      </c>
      <c r="BI103" s="178">
        <f>IF(N103="nulová",J103,0)</f>
        <v>0</v>
      </c>
      <c r="BJ103" s="15" t="s">
        <v>78</v>
      </c>
      <c r="BK103" s="178">
        <f>ROUND(I103*H103,2)</f>
        <v>0</v>
      </c>
      <c r="BL103" s="15" t="s">
        <v>117</v>
      </c>
      <c r="BM103" s="15" t="s">
        <v>154</v>
      </c>
    </row>
    <row r="104" spans="2:65" s="1" customFormat="1" ht="48.75">
      <c r="B104" s="32"/>
      <c r="C104" s="33"/>
      <c r="D104" s="181" t="s">
        <v>130</v>
      </c>
      <c r="E104" s="33"/>
      <c r="F104" s="193" t="s">
        <v>155</v>
      </c>
      <c r="G104" s="33"/>
      <c r="H104" s="33"/>
      <c r="I104" s="97"/>
      <c r="J104" s="33"/>
      <c r="K104" s="33"/>
      <c r="L104" s="36"/>
      <c r="M104" s="194"/>
      <c r="N104" s="58"/>
      <c r="O104" s="58"/>
      <c r="P104" s="58"/>
      <c r="Q104" s="58"/>
      <c r="R104" s="58"/>
      <c r="S104" s="58"/>
      <c r="T104" s="59"/>
      <c r="AT104" s="15" t="s">
        <v>130</v>
      </c>
      <c r="AU104" s="15" t="s">
        <v>80</v>
      </c>
    </row>
    <row r="105" spans="2:65" s="1" customFormat="1" ht="22.5" customHeight="1">
      <c r="B105" s="32"/>
      <c r="C105" s="167" t="s">
        <v>156</v>
      </c>
      <c r="D105" s="167" t="s">
        <v>112</v>
      </c>
      <c r="E105" s="168" t="s">
        <v>157</v>
      </c>
      <c r="F105" s="169" t="s">
        <v>158</v>
      </c>
      <c r="G105" s="170" t="s">
        <v>127</v>
      </c>
      <c r="H105" s="171">
        <v>5.6159999999999997</v>
      </c>
      <c r="I105" s="172"/>
      <c r="J105" s="173">
        <f>ROUND(I105*H105,2)</f>
        <v>0</v>
      </c>
      <c r="K105" s="169" t="s">
        <v>116</v>
      </c>
      <c r="L105" s="36"/>
      <c r="M105" s="174" t="s">
        <v>1</v>
      </c>
      <c r="N105" s="175" t="s">
        <v>41</v>
      </c>
      <c r="O105" s="58"/>
      <c r="P105" s="176">
        <f>O105*H105</f>
        <v>0</v>
      </c>
      <c r="Q105" s="176">
        <v>0</v>
      </c>
      <c r="R105" s="176">
        <f>Q105*H105</f>
        <v>0</v>
      </c>
      <c r="S105" s="176">
        <v>0</v>
      </c>
      <c r="T105" s="177">
        <f>S105*H105</f>
        <v>0</v>
      </c>
      <c r="AR105" s="15" t="s">
        <v>117</v>
      </c>
      <c r="AT105" s="15" t="s">
        <v>112</v>
      </c>
      <c r="AU105" s="15" t="s">
        <v>80</v>
      </c>
      <c r="AY105" s="15" t="s">
        <v>111</v>
      </c>
      <c r="BE105" s="178">
        <f>IF(N105="základní",J105,0)</f>
        <v>0</v>
      </c>
      <c r="BF105" s="178">
        <f>IF(N105="snížená",J105,0)</f>
        <v>0</v>
      </c>
      <c r="BG105" s="178">
        <f>IF(N105="zákl. přenesená",J105,0)</f>
        <v>0</v>
      </c>
      <c r="BH105" s="178">
        <f>IF(N105="sníž. přenesená",J105,0)</f>
        <v>0</v>
      </c>
      <c r="BI105" s="178">
        <f>IF(N105="nulová",J105,0)</f>
        <v>0</v>
      </c>
      <c r="BJ105" s="15" t="s">
        <v>78</v>
      </c>
      <c r="BK105" s="178">
        <f>ROUND(I105*H105,2)</f>
        <v>0</v>
      </c>
      <c r="BL105" s="15" t="s">
        <v>117</v>
      </c>
      <c r="BM105" s="15" t="s">
        <v>159</v>
      </c>
    </row>
    <row r="106" spans="2:65" s="10" customFormat="1" ht="25.9" customHeight="1">
      <c r="B106" s="153"/>
      <c r="C106" s="154"/>
      <c r="D106" s="155" t="s">
        <v>69</v>
      </c>
      <c r="E106" s="156" t="s">
        <v>160</v>
      </c>
      <c r="F106" s="156" t="s">
        <v>161</v>
      </c>
      <c r="G106" s="154"/>
      <c r="H106" s="154"/>
      <c r="I106" s="157"/>
      <c r="J106" s="158">
        <f>BK106</f>
        <v>0</v>
      </c>
      <c r="K106" s="154"/>
      <c r="L106" s="159"/>
      <c r="M106" s="160"/>
      <c r="N106" s="161"/>
      <c r="O106" s="161"/>
      <c r="P106" s="162">
        <f>P107+P115+P136+P142</f>
        <v>0</v>
      </c>
      <c r="Q106" s="161"/>
      <c r="R106" s="162">
        <f>R107+R115+R136+R142</f>
        <v>3.2160065599999998</v>
      </c>
      <c r="S106" s="161"/>
      <c r="T106" s="163">
        <f>T107+T115+T136+T142</f>
        <v>0.90421979999999991</v>
      </c>
      <c r="AR106" s="164" t="s">
        <v>80</v>
      </c>
      <c r="AT106" s="165" t="s">
        <v>69</v>
      </c>
      <c r="AU106" s="165" t="s">
        <v>70</v>
      </c>
      <c r="AY106" s="164" t="s">
        <v>111</v>
      </c>
      <c r="BK106" s="166">
        <f>BK107+BK115+BK136+BK142</f>
        <v>0</v>
      </c>
    </row>
    <row r="107" spans="2:65" s="10" customFormat="1" ht="22.9" customHeight="1">
      <c r="B107" s="153"/>
      <c r="C107" s="154"/>
      <c r="D107" s="155" t="s">
        <v>69</v>
      </c>
      <c r="E107" s="191" t="s">
        <v>162</v>
      </c>
      <c r="F107" s="191" t="s">
        <v>163</v>
      </c>
      <c r="G107" s="154"/>
      <c r="H107" s="154"/>
      <c r="I107" s="157"/>
      <c r="J107" s="192">
        <f>BK107</f>
        <v>0</v>
      </c>
      <c r="K107" s="154"/>
      <c r="L107" s="159"/>
      <c r="M107" s="160"/>
      <c r="N107" s="161"/>
      <c r="O107" s="161"/>
      <c r="P107" s="162">
        <f>SUM(P108:P114)</f>
        <v>0</v>
      </c>
      <c r="Q107" s="161"/>
      <c r="R107" s="162">
        <f>SUM(R108:R114)</f>
        <v>2.8200000000000005E-3</v>
      </c>
      <c r="S107" s="161"/>
      <c r="T107" s="163">
        <f>SUM(T108:T114)</f>
        <v>0</v>
      </c>
      <c r="AR107" s="164" t="s">
        <v>80</v>
      </c>
      <c r="AT107" s="165" t="s">
        <v>69</v>
      </c>
      <c r="AU107" s="165" t="s">
        <v>78</v>
      </c>
      <c r="AY107" s="164" t="s">
        <v>111</v>
      </c>
      <c r="BK107" s="166">
        <f>SUM(BK108:BK114)</f>
        <v>0</v>
      </c>
    </row>
    <row r="108" spans="2:65" s="1" customFormat="1" ht="22.5" customHeight="1">
      <c r="B108" s="32"/>
      <c r="C108" s="167" t="s">
        <v>109</v>
      </c>
      <c r="D108" s="167" t="s">
        <v>112</v>
      </c>
      <c r="E108" s="168" t="s">
        <v>164</v>
      </c>
      <c r="F108" s="169" t="s">
        <v>165</v>
      </c>
      <c r="G108" s="170" t="s">
        <v>166</v>
      </c>
      <c r="H108" s="171">
        <v>6</v>
      </c>
      <c r="I108" s="172"/>
      <c r="J108" s="173">
        <f t="shared" ref="J108:J114" si="0">ROUND(I108*H108,2)</f>
        <v>0</v>
      </c>
      <c r="K108" s="169" t="s">
        <v>116</v>
      </c>
      <c r="L108" s="36"/>
      <c r="M108" s="174" t="s">
        <v>1</v>
      </c>
      <c r="N108" s="175" t="s">
        <v>41</v>
      </c>
      <c r="O108" s="58"/>
      <c r="P108" s="176">
        <f t="shared" ref="P108:P114" si="1">O108*H108</f>
        <v>0</v>
      </c>
      <c r="Q108" s="176">
        <v>0</v>
      </c>
      <c r="R108" s="176">
        <f t="shared" ref="R108:R114" si="2">Q108*H108</f>
        <v>0</v>
      </c>
      <c r="S108" s="176">
        <v>0</v>
      </c>
      <c r="T108" s="177">
        <f t="shared" ref="T108:T114" si="3">S108*H108</f>
        <v>0</v>
      </c>
      <c r="AR108" s="15" t="s">
        <v>144</v>
      </c>
      <c r="AT108" s="15" t="s">
        <v>112</v>
      </c>
      <c r="AU108" s="15" t="s">
        <v>80</v>
      </c>
      <c r="AY108" s="15" t="s">
        <v>111</v>
      </c>
      <c r="BE108" s="178">
        <f t="shared" ref="BE108:BE114" si="4">IF(N108="základní",J108,0)</f>
        <v>0</v>
      </c>
      <c r="BF108" s="178">
        <f t="shared" ref="BF108:BF114" si="5">IF(N108="snížená",J108,0)</f>
        <v>0</v>
      </c>
      <c r="BG108" s="178">
        <f t="shared" ref="BG108:BG114" si="6">IF(N108="zákl. přenesená",J108,0)</f>
        <v>0</v>
      </c>
      <c r="BH108" s="178">
        <f t="shared" ref="BH108:BH114" si="7">IF(N108="sníž. přenesená",J108,0)</f>
        <v>0</v>
      </c>
      <c r="BI108" s="178">
        <f t="shared" ref="BI108:BI114" si="8">IF(N108="nulová",J108,0)</f>
        <v>0</v>
      </c>
      <c r="BJ108" s="15" t="s">
        <v>78</v>
      </c>
      <c r="BK108" s="178">
        <f t="shared" ref="BK108:BK114" si="9">ROUND(I108*H108,2)</f>
        <v>0</v>
      </c>
      <c r="BL108" s="15" t="s">
        <v>144</v>
      </c>
      <c r="BM108" s="15" t="s">
        <v>167</v>
      </c>
    </row>
    <row r="109" spans="2:65" s="1" customFormat="1" ht="16.5" customHeight="1">
      <c r="B109" s="32"/>
      <c r="C109" s="195" t="s">
        <v>168</v>
      </c>
      <c r="D109" s="195" t="s">
        <v>169</v>
      </c>
      <c r="E109" s="196" t="s">
        <v>170</v>
      </c>
      <c r="F109" s="197" t="s">
        <v>171</v>
      </c>
      <c r="G109" s="198" t="s">
        <v>166</v>
      </c>
      <c r="H109" s="199">
        <v>6</v>
      </c>
      <c r="I109" s="200"/>
      <c r="J109" s="201">
        <f t="shared" si="0"/>
        <v>0</v>
      </c>
      <c r="K109" s="197" t="s">
        <v>116</v>
      </c>
      <c r="L109" s="202"/>
      <c r="M109" s="203" t="s">
        <v>1</v>
      </c>
      <c r="N109" s="204" t="s">
        <v>41</v>
      </c>
      <c r="O109" s="58"/>
      <c r="P109" s="176">
        <f t="shared" si="1"/>
        <v>0</v>
      </c>
      <c r="Q109" s="176">
        <v>2.3000000000000001E-4</v>
      </c>
      <c r="R109" s="176">
        <f t="shared" si="2"/>
        <v>1.3800000000000002E-3</v>
      </c>
      <c r="S109" s="176">
        <v>0</v>
      </c>
      <c r="T109" s="177">
        <f t="shared" si="3"/>
        <v>0</v>
      </c>
      <c r="AR109" s="15" t="s">
        <v>172</v>
      </c>
      <c r="AT109" s="15" t="s">
        <v>169</v>
      </c>
      <c r="AU109" s="15" t="s">
        <v>80</v>
      </c>
      <c r="AY109" s="15" t="s">
        <v>111</v>
      </c>
      <c r="BE109" s="178">
        <f t="shared" si="4"/>
        <v>0</v>
      </c>
      <c r="BF109" s="178">
        <f t="shared" si="5"/>
        <v>0</v>
      </c>
      <c r="BG109" s="178">
        <f t="shared" si="6"/>
        <v>0</v>
      </c>
      <c r="BH109" s="178">
        <f t="shared" si="7"/>
        <v>0</v>
      </c>
      <c r="BI109" s="178">
        <f t="shared" si="8"/>
        <v>0</v>
      </c>
      <c r="BJ109" s="15" t="s">
        <v>78</v>
      </c>
      <c r="BK109" s="178">
        <f t="shared" si="9"/>
        <v>0</v>
      </c>
      <c r="BL109" s="15" t="s">
        <v>144</v>
      </c>
      <c r="BM109" s="15" t="s">
        <v>173</v>
      </c>
    </row>
    <row r="110" spans="2:65" s="1" customFormat="1" ht="16.5" customHeight="1">
      <c r="B110" s="32"/>
      <c r="C110" s="195" t="s">
        <v>174</v>
      </c>
      <c r="D110" s="195" t="s">
        <v>169</v>
      </c>
      <c r="E110" s="196" t="s">
        <v>175</v>
      </c>
      <c r="F110" s="197" t="s">
        <v>176</v>
      </c>
      <c r="G110" s="198" t="s">
        <v>135</v>
      </c>
      <c r="H110" s="199">
        <v>12</v>
      </c>
      <c r="I110" s="200"/>
      <c r="J110" s="201">
        <f t="shared" si="0"/>
        <v>0</v>
      </c>
      <c r="K110" s="197" t="s">
        <v>116</v>
      </c>
      <c r="L110" s="202"/>
      <c r="M110" s="203" t="s">
        <v>1</v>
      </c>
      <c r="N110" s="204" t="s">
        <v>41</v>
      </c>
      <c r="O110" s="58"/>
      <c r="P110" s="176">
        <f t="shared" si="1"/>
        <v>0</v>
      </c>
      <c r="Q110" s="176">
        <v>1.2E-4</v>
      </c>
      <c r="R110" s="176">
        <f t="shared" si="2"/>
        <v>1.4400000000000001E-3</v>
      </c>
      <c r="S110" s="176">
        <v>0</v>
      </c>
      <c r="T110" s="177">
        <f t="shared" si="3"/>
        <v>0</v>
      </c>
      <c r="AR110" s="15" t="s">
        <v>172</v>
      </c>
      <c r="AT110" s="15" t="s">
        <v>169</v>
      </c>
      <c r="AU110" s="15" t="s">
        <v>80</v>
      </c>
      <c r="AY110" s="15" t="s">
        <v>111</v>
      </c>
      <c r="BE110" s="178">
        <f t="shared" si="4"/>
        <v>0</v>
      </c>
      <c r="BF110" s="178">
        <f t="shared" si="5"/>
        <v>0</v>
      </c>
      <c r="BG110" s="178">
        <f t="shared" si="6"/>
        <v>0</v>
      </c>
      <c r="BH110" s="178">
        <f t="shared" si="7"/>
        <v>0</v>
      </c>
      <c r="BI110" s="178">
        <f t="shared" si="8"/>
        <v>0</v>
      </c>
      <c r="BJ110" s="15" t="s">
        <v>78</v>
      </c>
      <c r="BK110" s="178">
        <f t="shared" si="9"/>
        <v>0</v>
      </c>
      <c r="BL110" s="15" t="s">
        <v>144</v>
      </c>
      <c r="BM110" s="15" t="s">
        <v>177</v>
      </c>
    </row>
    <row r="111" spans="2:65" s="1" customFormat="1" ht="22.5" customHeight="1">
      <c r="B111" s="32"/>
      <c r="C111" s="167" t="s">
        <v>178</v>
      </c>
      <c r="D111" s="167" t="s">
        <v>112</v>
      </c>
      <c r="E111" s="168" t="s">
        <v>179</v>
      </c>
      <c r="F111" s="169" t="s">
        <v>180</v>
      </c>
      <c r="G111" s="170" t="s">
        <v>166</v>
      </c>
      <c r="H111" s="171">
        <v>6</v>
      </c>
      <c r="I111" s="172"/>
      <c r="J111" s="173">
        <f t="shared" si="0"/>
        <v>0</v>
      </c>
      <c r="K111" s="169" t="s">
        <v>116</v>
      </c>
      <c r="L111" s="36"/>
      <c r="M111" s="174" t="s">
        <v>1</v>
      </c>
      <c r="N111" s="175" t="s">
        <v>41</v>
      </c>
      <c r="O111" s="58"/>
      <c r="P111" s="176">
        <f t="shared" si="1"/>
        <v>0</v>
      </c>
      <c r="Q111" s="176">
        <v>0</v>
      </c>
      <c r="R111" s="176">
        <f t="shared" si="2"/>
        <v>0</v>
      </c>
      <c r="S111" s="176">
        <v>0</v>
      </c>
      <c r="T111" s="177">
        <f t="shared" si="3"/>
        <v>0</v>
      </c>
      <c r="AR111" s="15" t="s">
        <v>144</v>
      </c>
      <c r="AT111" s="15" t="s">
        <v>112</v>
      </c>
      <c r="AU111" s="15" t="s">
        <v>80</v>
      </c>
      <c r="AY111" s="15" t="s">
        <v>111</v>
      </c>
      <c r="BE111" s="178">
        <f t="shared" si="4"/>
        <v>0</v>
      </c>
      <c r="BF111" s="178">
        <f t="shared" si="5"/>
        <v>0</v>
      </c>
      <c r="BG111" s="178">
        <f t="shared" si="6"/>
        <v>0</v>
      </c>
      <c r="BH111" s="178">
        <f t="shared" si="7"/>
        <v>0</v>
      </c>
      <c r="BI111" s="178">
        <f t="shared" si="8"/>
        <v>0</v>
      </c>
      <c r="BJ111" s="15" t="s">
        <v>78</v>
      </c>
      <c r="BK111" s="178">
        <f t="shared" si="9"/>
        <v>0</v>
      </c>
      <c r="BL111" s="15" t="s">
        <v>144</v>
      </c>
      <c r="BM111" s="15" t="s">
        <v>181</v>
      </c>
    </row>
    <row r="112" spans="2:65" s="1" customFormat="1" ht="22.5" customHeight="1">
      <c r="B112" s="32"/>
      <c r="C112" s="167" t="s">
        <v>182</v>
      </c>
      <c r="D112" s="167" t="s">
        <v>112</v>
      </c>
      <c r="E112" s="168" t="s">
        <v>183</v>
      </c>
      <c r="F112" s="169" t="s">
        <v>184</v>
      </c>
      <c r="G112" s="170" t="s">
        <v>166</v>
      </c>
      <c r="H112" s="171">
        <v>6</v>
      </c>
      <c r="I112" s="172"/>
      <c r="J112" s="173">
        <f t="shared" si="0"/>
        <v>0</v>
      </c>
      <c r="K112" s="169" t="s">
        <v>116</v>
      </c>
      <c r="L112" s="36"/>
      <c r="M112" s="174" t="s">
        <v>1</v>
      </c>
      <c r="N112" s="175" t="s">
        <v>41</v>
      </c>
      <c r="O112" s="58"/>
      <c r="P112" s="176">
        <f t="shared" si="1"/>
        <v>0</v>
      </c>
      <c r="Q112" s="176">
        <v>0</v>
      </c>
      <c r="R112" s="176">
        <f t="shared" si="2"/>
        <v>0</v>
      </c>
      <c r="S112" s="176">
        <v>0</v>
      </c>
      <c r="T112" s="177">
        <f t="shared" si="3"/>
        <v>0</v>
      </c>
      <c r="AR112" s="15" t="s">
        <v>144</v>
      </c>
      <c r="AT112" s="15" t="s">
        <v>112</v>
      </c>
      <c r="AU112" s="15" t="s">
        <v>80</v>
      </c>
      <c r="AY112" s="15" t="s">
        <v>111</v>
      </c>
      <c r="BE112" s="178">
        <f t="shared" si="4"/>
        <v>0</v>
      </c>
      <c r="BF112" s="178">
        <f t="shared" si="5"/>
        <v>0</v>
      </c>
      <c r="BG112" s="178">
        <f t="shared" si="6"/>
        <v>0</v>
      </c>
      <c r="BH112" s="178">
        <f t="shared" si="7"/>
        <v>0</v>
      </c>
      <c r="BI112" s="178">
        <f t="shared" si="8"/>
        <v>0</v>
      </c>
      <c r="BJ112" s="15" t="s">
        <v>78</v>
      </c>
      <c r="BK112" s="178">
        <f t="shared" si="9"/>
        <v>0</v>
      </c>
      <c r="BL112" s="15" t="s">
        <v>144</v>
      </c>
      <c r="BM112" s="15" t="s">
        <v>185</v>
      </c>
    </row>
    <row r="113" spans="2:65" s="1" customFormat="1" ht="22.5" customHeight="1">
      <c r="B113" s="32"/>
      <c r="C113" s="167" t="s">
        <v>129</v>
      </c>
      <c r="D113" s="167" t="s">
        <v>112</v>
      </c>
      <c r="E113" s="168" t="s">
        <v>186</v>
      </c>
      <c r="F113" s="169" t="s">
        <v>187</v>
      </c>
      <c r="G113" s="170" t="s">
        <v>166</v>
      </c>
      <c r="H113" s="171">
        <v>1</v>
      </c>
      <c r="I113" s="172"/>
      <c r="J113" s="173">
        <f t="shared" si="0"/>
        <v>0</v>
      </c>
      <c r="K113" s="169" t="s">
        <v>116</v>
      </c>
      <c r="L113" s="36"/>
      <c r="M113" s="174" t="s">
        <v>1</v>
      </c>
      <c r="N113" s="175" t="s">
        <v>41</v>
      </c>
      <c r="O113" s="58"/>
      <c r="P113" s="176">
        <f t="shared" si="1"/>
        <v>0</v>
      </c>
      <c r="Q113" s="176">
        <v>0</v>
      </c>
      <c r="R113" s="176">
        <f t="shared" si="2"/>
        <v>0</v>
      </c>
      <c r="S113" s="176">
        <v>0</v>
      </c>
      <c r="T113" s="177">
        <f t="shared" si="3"/>
        <v>0</v>
      </c>
      <c r="AR113" s="15" t="s">
        <v>144</v>
      </c>
      <c r="AT113" s="15" t="s">
        <v>112</v>
      </c>
      <c r="AU113" s="15" t="s">
        <v>80</v>
      </c>
      <c r="AY113" s="15" t="s">
        <v>111</v>
      </c>
      <c r="BE113" s="178">
        <f t="shared" si="4"/>
        <v>0</v>
      </c>
      <c r="BF113" s="178">
        <f t="shared" si="5"/>
        <v>0</v>
      </c>
      <c r="BG113" s="178">
        <f t="shared" si="6"/>
        <v>0</v>
      </c>
      <c r="BH113" s="178">
        <f t="shared" si="7"/>
        <v>0</v>
      </c>
      <c r="BI113" s="178">
        <f t="shared" si="8"/>
        <v>0</v>
      </c>
      <c r="BJ113" s="15" t="s">
        <v>78</v>
      </c>
      <c r="BK113" s="178">
        <f t="shared" si="9"/>
        <v>0</v>
      </c>
      <c r="BL113" s="15" t="s">
        <v>144</v>
      </c>
      <c r="BM113" s="15" t="s">
        <v>188</v>
      </c>
    </row>
    <row r="114" spans="2:65" s="1" customFormat="1" ht="22.5" customHeight="1">
      <c r="B114" s="32"/>
      <c r="C114" s="167" t="s">
        <v>8</v>
      </c>
      <c r="D114" s="167" t="s">
        <v>112</v>
      </c>
      <c r="E114" s="168" t="s">
        <v>189</v>
      </c>
      <c r="F114" s="169" t="s">
        <v>190</v>
      </c>
      <c r="G114" s="170" t="s">
        <v>127</v>
      </c>
      <c r="H114" s="171">
        <v>3.0000000000000001E-3</v>
      </c>
      <c r="I114" s="172"/>
      <c r="J114" s="173">
        <f t="shared" si="0"/>
        <v>0</v>
      </c>
      <c r="K114" s="169" t="s">
        <v>116</v>
      </c>
      <c r="L114" s="36"/>
      <c r="M114" s="174" t="s">
        <v>1</v>
      </c>
      <c r="N114" s="175" t="s">
        <v>41</v>
      </c>
      <c r="O114" s="58"/>
      <c r="P114" s="176">
        <f t="shared" si="1"/>
        <v>0</v>
      </c>
      <c r="Q114" s="176">
        <v>0</v>
      </c>
      <c r="R114" s="176">
        <f t="shared" si="2"/>
        <v>0</v>
      </c>
      <c r="S114" s="176">
        <v>0</v>
      </c>
      <c r="T114" s="177">
        <f t="shared" si="3"/>
        <v>0</v>
      </c>
      <c r="AR114" s="15" t="s">
        <v>144</v>
      </c>
      <c r="AT114" s="15" t="s">
        <v>112</v>
      </c>
      <c r="AU114" s="15" t="s">
        <v>80</v>
      </c>
      <c r="AY114" s="15" t="s">
        <v>111</v>
      </c>
      <c r="BE114" s="178">
        <f t="shared" si="4"/>
        <v>0</v>
      </c>
      <c r="BF114" s="178">
        <f t="shared" si="5"/>
        <v>0</v>
      </c>
      <c r="BG114" s="178">
        <f t="shared" si="6"/>
        <v>0</v>
      </c>
      <c r="BH114" s="178">
        <f t="shared" si="7"/>
        <v>0</v>
      </c>
      <c r="BI114" s="178">
        <f t="shared" si="8"/>
        <v>0</v>
      </c>
      <c r="BJ114" s="15" t="s">
        <v>78</v>
      </c>
      <c r="BK114" s="178">
        <f t="shared" si="9"/>
        <v>0</v>
      </c>
      <c r="BL114" s="15" t="s">
        <v>144</v>
      </c>
      <c r="BM114" s="15" t="s">
        <v>191</v>
      </c>
    </row>
    <row r="115" spans="2:65" s="10" customFormat="1" ht="22.9" customHeight="1">
      <c r="B115" s="153"/>
      <c r="C115" s="154"/>
      <c r="D115" s="155" t="s">
        <v>69</v>
      </c>
      <c r="E115" s="191" t="s">
        <v>192</v>
      </c>
      <c r="F115" s="191" t="s">
        <v>193</v>
      </c>
      <c r="G115" s="154"/>
      <c r="H115" s="154"/>
      <c r="I115" s="157"/>
      <c r="J115" s="192">
        <f>BK115</f>
        <v>0</v>
      </c>
      <c r="K115" s="154"/>
      <c r="L115" s="159"/>
      <c r="M115" s="160"/>
      <c r="N115" s="161"/>
      <c r="O115" s="161"/>
      <c r="P115" s="162">
        <f>SUM(P116:P135)</f>
        <v>0</v>
      </c>
      <c r="Q115" s="161"/>
      <c r="R115" s="162">
        <f>SUM(R116:R135)</f>
        <v>0.7852871600000001</v>
      </c>
      <c r="S115" s="161"/>
      <c r="T115" s="163">
        <f>SUM(T116:T135)</f>
        <v>0.78623999999999994</v>
      </c>
      <c r="AR115" s="164" t="s">
        <v>80</v>
      </c>
      <c r="AT115" s="165" t="s">
        <v>69</v>
      </c>
      <c r="AU115" s="165" t="s">
        <v>78</v>
      </c>
      <c r="AY115" s="164" t="s">
        <v>111</v>
      </c>
      <c r="BK115" s="166">
        <f>SUM(BK116:BK135)</f>
        <v>0</v>
      </c>
    </row>
    <row r="116" spans="2:65" s="1" customFormat="1" ht="22.5" customHeight="1">
      <c r="B116" s="32"/>
      <c r="C116" s="167" t="s">
        <v>144</v>
      </c>
      <c r="D116" s="167" t="s">
        <v>112</v>
      </c>
      <c r="E116" s="168" t="s">
        <v>194</v>
      </c>
      <c r="F116" s="169" t="s">
        <v>195</v>
      </c>
      <c r="G116" s="170" t="s">
        <v>196</v>
      </c>
      <c r="H116" s="171">
        <v>1.411</v>
      </c>
      <c r="I116" s="172"/>
      <c r="J116" s="173">
        <f>ROUND(I116*H116,2)</f>
        <v>0</v>
      </c>
      <c r="K116" s="169" t="s">
        <v>116</v>
      </c>
      <c r="L116" s="36"/>
      <c r="M116" s="174" t="s">
        <v>1</v>
      </c>
      <c r="N116" s="175" t="s">
        <v>41</v>
      </c>
      <c r="O116" s="58"/>
      <c r="P116" s="176">
        <f>O116*H116</f>
        <v>0</v>
      </c>
      <c r="Q116" s="176">
        <v>1.08E-3</v>
      </c>
      <c r="R116" s="176">
        <f>Q116*H116</f>
        <v>1.52388E-3</v>
      </c>
      <c r="S116" s="176">
        <v>0</v>
      </c>
      <c r="T116" s="177">
        <f>S116*H116</f>
        <v>0</v>
      </c>
      <c r="AR116" s="15" t="s">
        <v>144</v>
      </c>
      <c r="AT116" s="15" t="s">
        <v>112</v>
      </c>
      <c r="AU116" s="15" t="s">
        <v>80</v>
      </c>
      <c r="AY116" s="15" t="s">
        <v>111</v>
      </c>
      <c r="BE116" s="178">
        <f>IF(N116="základní",J116,0)</f>
        <v>0</v>
      </c>
      <c r="BF116" s="178">
        <f>IF(N116="snížená",J116,0)</f>
        <v>0</v>
      </c>
      <c r="BG116" s="178">
        <f>IF(N116="zákl. přenesená",J116,0)</f>
        <v>0</v>
      </c>
      <c r="BH116" s="178">
        <f>IF(N116="sníž. přenesená",J116,0)</f>
        <v>0</v>
      </c>
      <c r="BI116" s="178">
        <f>IF(N116="nulová",J116,0)</f>
        <v>0</v>
      </c>
      <c r="BJ116" s="15" t="s">
        <v>78</v>
      </c>
      <c r="BK116" s="178">
        <f>ROUND(I116*H116,2)</f>
        <v>0</v>
      </c>
      <c r="BL116" s="15" t="s">
        <v>144</v>
      </c>
      <c r="BM116" s="15" t="s">
        <v>197</v>
      </c>
    </row>
    <row r="117" spans="2:65" s="11" customFormat="1" ht="11.25">
      <c r="B117" s="179"/>
      <c r="C117" s="180"/>
      <c r="D117" s="181" t="s">
        <v>119</v>
      </c>
      <c r="E117" s="182" t="s">
        <v>1</v>
      </c>
      <c r="F117" s="183" t="s">
        <v>198</v>
      </c>
      <c r="G117" s="180"/>
      <c r="H117" s="184">
        <v>1.411</v>
      </c>
      <c r="I117" s="185"/>
      <c r="J117" s="180"/>
      <c r="K117" s="180"/>
      <c r="L117" s="186"/>
      <c r="M117" s="187"/>
      <c r="N117" s="188"/>
      <c r="O117" s="188"/>
      <c r="P117" s="188"/>
      <c r="Q117" s="188"/>
      <c r="R117" s="188"/>
      <c r="S117" s="188"/>
      <c r="T117" s="189"/>
      <c r="AT117" s="190" t="s">
        <v>119</v>
      </c>
      <c r="AU117" s="190" t="s">
        <v>80</v>
      </c>
      <c r="AV117" s="11" t="s">
        <v>80</v>
      </c>
      <c r="AW117" s="11" t="s">
        <v>33</v>
      </c>
      <c r="AX117" s="11" t="s">
        <v>78</v>
      </c>
      <c r="AY117" s="190" t="s">
        <v>111</v>
      </c>
    </row>
    <row r="118" spans="2:65" s="1" customFormat="1" ht="16.5" customHeight="1">
      <c r="B118" s="32"/>
      <c r="C118" s="167" t="s">
        <v>199</v>
      </c>
      <c r="D118" s="167" t="s">
        <v>112</v>
      </c>
      <c r="E118" s="168" t="s">
        <v>200</v>
      </c>
      <c r="F118" s="169" t="s">
        <v>201</v>
      </c>
      <c r="G118" s="170" t="s">
        <v>135</v>
      </c>
      <c r="H118" s="171">
        <v>8</v>
      </c>
      <c r="I118" s="172"/>
      <c r="J118" s="173">
        <f>ROUND(I118*H118,2)</f>
        <v>0</v>
      </c>
      <c r="K118" s="169" t="s">
        <v>116</v>
      </c>
      <c r="L118" s="36"/>
      <c r="M118" s="174" t="s">
        <v>1</v>
      </c>
      <c r="N118" s="175" t="s">
        <v>41</v>
      </c>
      <c r="O118" s="58"/>
      <c r="P118" s="176">
        <f>O118*H118</f>
        <v>0</v>
      </c>
      <c r="Q118" s="176">
        <v>2.0000000000000002E-5</v>
      </c>
      <c r="R118" s="176">
        <f>Q118*H118</f>
        <v>1.6000000000000001E-4</v>
      </c>
      <c r="S118" s="176">
        <v>0</v>
      </c>
      <c r="T118" s="177">
        <f>S118*H118</f>
        <v>0</v>
      </c>
      <c r="AR118" s="15" t="s">
        <v>144</v>
      </c>
      <c r="AT118" s="15" t="s">
        <v>112</v>
      </c>
      <c r="AU118" s="15" t="s">
        <v>80</v>
      </c>
      <c r="AY118" s="15" t="s">
        <v>111</v>
      </c>
      <c r="BE118" s="178">
        <f>IF(N118="základní",J118,0)</f>
        <v>0</v>
      </c>
      <c r="BF118" s="178">
        <f>IF(N118="snížená",J118,0)</f>
        <v>0</v>
      </c>
      <c r="BG118" s="178">
        <f>IF(N118="zákl. přenesená",J118,0)</f>
        <v>0</v>
      </c>
      <c r="BH118" s="178">
        <f>IF(N118="sníž. přenesená",J118,0)</f>
        <v>0</v>
      </c>
      <c r="BI118" s="178">
        <f>IF(N118="nulová",J118,0)</f>
        <v>0</v>
      </c>
      <c r="BJ118" s="15" t="s">
        <v>78</v>
      </c>
      <c r="BK118" s="178">
        <f>ROUND(I118*H118,2)</f>
        <v>0</v>
      </c>
      <c r="BL118" s="15" t="s">
        <v>144</v>
      </c>
      <c r="BM118" s="15" t="s">
        <v>202</v>
      </c>
    </row>
    <row r="119" spans="2:65" s="12" customFormat="1" ht="11.25">
      <c r="B119" s="205"/>
      <c r="C119" s="206"/>
      <c r="D119" s="181" t="s">
        <v>119</v>
      </c>
      <c r="E119" s="207" t="s">
        <v>1</v>
      </c>
      <c r="F119" s="208" t="s">
        <v>203</v>
      </c>
      <c r="G119" s="206"/>
      <c r="H119" s="207" t="s">
        <v>1</v>
      </c>
      <c r="I119" s="209"/>
      <c r="J119" s="206"/>
      <c r="K119" s="206"/>
      <c r="L119" s="210"/>
      <c r="M119" s="211"/>
      <c r="N119" s="212"/>
      <c r="O119" s="212"/>
      <c r="P119" s="212"/>
      <c r="Q119" s="212"/>
      <c r="R119" s="212"/>
      <c r="S119" s="212"/>
      <c r="T119" s="213"/>
      <c r="AT119" s="214" t="s">
        <v>119</v>
      </c>
      <c r="AU119" s="214" t="s">
        <v>80</v>
      </c>
      <c r="AV119" s="12" t="s">
        <v>78</v>
      </c>
      <c r="AW119" s="12" t="s">
        <v>33</v>
      </c>
      <c r="AX119" s="12" t="s">
        <v>70</v>
      </c>
      <c r="AY119" s="214" t="s">
        <v>111</v>
      </c>
    </row>
    <row r="120" spans="2:65" s="11" customFormat="1" ht="11.25">
      <c r="B120" s="179"/>
      <c r="C120" s="180"/>
      <c r="D120" s="181" t="s">
        <v>119</v>
      </c>
      <c r="E120" s="182" t="s">
        <v>1</v>
      </c>
      <c r="F120" s="183" t="s">
        <v>204</v>
      </c>
      <c r="G120" s="180"/>
      <c r="H120" s="184">
        <v>8</v>
      </c>
      <c r="I120" s="185"/>
      <c r="J120" s="180"/>
      <c r="K120" s="180"/>
      <c r="L120" s="186"/>
      <c r="M120" s="187"/>
      <c r="N120" s="188"/>
      <c r="O120" s="188"/>
      <c r="P120" s="188"/>
      <c r="Q120" s="188"/>
      <c r="R120" s="188"/>
      <c r="S120" s="188"/>
      <c r="T120" s="189"/>
      <c r="AT120" s="190" t="s">
        <v>119</v>
      </c>
      <c r="AU120" s="190" t="s">
        <v>80</v>
      </c>
      <c r="AV120" s="11" t="s">
        <v>80</v>
      </c>
      <c r="AW120" s="11" t="s">
        <v>33</v>
      </c>
      <c r="AX120" s="11" t="s">
        <v>78</v>
      </c>
      <c r="AY120" s="190" t="s">
        <v>111</v>
      </c>
    </row>
    <row r="121" spans="2:65" s="1" customFormat="1" ht="16.5" customHeight="1">
      <c r="B121" s="32"/>
      <c r="C121" s="195" t="s">
        <v>149</v>
      </c>
      <c r="D121" s="195" t="s">
        <v>169</v>
      </c>
      <c r="E121" s="196" t="s">
        <v>205</v>
      </c>
      <c r="F121" s="197" t="s">
        <v>206</v>
      </c>
      <c r="G121" s="198" t="s">
        <v>196</v>
      </c>
      <c r="H121" s="199">
        <v>6.7000000000000004E-2</v>
      </c>
      <c r="I121" s="200"/>
      <c r="J121" s="201">
        <f>ROUND(I121*H121,2)</f>
        <v>0</v>
      </c>
      <c r="K121" s="197" t="s">
        <v>116</v>
      </c>
      <c r="L121" s="202"/>
      <c r="M121" s="203" t="s">
        <v>1</v>
      </c>
      <c r="N121" s="204" t="s">
        <v>41</v>
      </c>
      <c r="O121" s="58"/>
      <c r="P121" s="176">
        <f>O121*H121</f>
        <v>0</v>
      </c>
      <c r="Q121" s="176">
        <v>0.55000000000000004</v>
      </c>
      <c r="R121" s="176">
        <f>Q121*H121</f>
        <v>3.6850000000000008E-2</v>
      </c>
      <c r="S121" s="176">
        <v>0</v>
      </c>
      <c r="T121" s="177">
        <f>S121*H121</f>
        <v>0</v>
      </c>
      <c r="AR121" s="15" t="s">
        <v>172</v>
      </c>
      <c r="AT121" s="15" t="s">
        <v>169</v>
      </c>
      <c r="AU121" s="15" t="s">
        <v>80</v>
      </c>
      <c r="AY121" s="15" t="s">
        <v>111</v>
      </c>
      <c r="BE121" s="178">
        <f>IF(N121="základní",J121,0)</f>
        <v>0</v>
      </c>
      <c r="BF121" s="178">
        <f>IF(N121="snížená",J121,0)</f>
        <v>0</v>
      </c>
      <c r="BG121" s="178">
        <f>IF(N121="zákl. přenesená",J121,0)</f>
        <v>0</v>
      </c>
      <c r="BH121" s="178">
        <f>IF(N121="sníž. přenesená",J121,0)</f>
        <v>0</v>
      </c>
      <c r="BI121" s="178">
        <f>IF(N121="nulová",J121,0)</f>
        <v>0</v>
      </c>
      <c r="BJ121" s="15" t="s">
        <v>78</v>
      </c>
      <c r="BK121" s="178">
        <f>ROUND(I121*H121,2)</f>
        <v>0</v>
      </c>
      <c r="BL121" s="15" t="s">
        <v>144</v>
      </c>
      <c r="BM121" s="15" t="s">
        <v>207</v>
      </c>
    </row>
    <row r="122" spans="2:65" s="11" customFormat="1" ht="11.25">
      <c r="B122" s="179"/>
      <c r="C122" s="180"/>
      <c r="D122" s="181" t="s">
        <v>119</v>
      </c>
      <c r="E122" s="182" t="s">
        <v>1</v>
      </c>
      <c r="F122" s="183" t="s">
        <v>208</v>
      </c>
      <c r="G122" s="180"/>
      <c r="H122" s="184">
        <v>6.4000000000000001E-2</v>
      </c>
      <c r="I122" s="185"/>
      <c r="J122" s="180"/>
      <c r="K122" s="180"/>
      <c r="L122" s="186"/>
      <c r="M122" s="187"/>
      <c r="N122" s="188"/>
      <c r="O122" s="188"/>
      <c r="P122" s="188"/>
      <c r="Q122" s="188"/>
      <c r="R122" s="188"/>
      <c r="S122" s="188"/>
      <c r="T122" s="189"/>
      <c r="AT122" s="190" t="s">
        <v>119</v>
      </c>
      <c r="AU122" s="190" t="s">
        <v>80</v>
      </c>
      <c r="AV122" s="11" t="s">
        <v>80</v>
      </c>
      <c r="AW122" s="11" t="s">
        <v>33</v>
      </c>
      <c r="AX122" s="11" t="s">
        <v>78</v>
      </c>
      <c r="AY122" s="190" t="s">
        <v>111</v>
      </c>
    </row>
    <row r="123" spans="2:65" s="11" customFormat="1" ht="11.25">
      <c r="B123" s="179"/>
      <c r="C123" s="180"/>
      <c r="D123" s="181" t="s">
        <v>119</v>
      </c>
      <c r="E123" s="180"/>
      <c r="F123" s="183" t="s">
        <v>209</v>
      </c>
      <c r="G123" s="180"/>
      <c r="H123" s="184">
        <v>6.7000000000000004E-2</v>
      </c>
      <c r="I123" s="185"/>
      <c r="J123" s="180"/>
      <c r="K123" s="180"/>
      <c r="L123" s="186"/>
      <c r="M123" s="187"/>
      <c r="N123" s="188"/>
      <c r="O123" s="188"/>
      <c r="P123" s="188"/>
      <c r="Q123" s="188"/>
      <c r="R123" s="188"/>
      <c r="S123" s="188"/>
      <c r="T123" s="189"/>
      <c r="AT123" s="190" t="s">
        <v>119</v>
      </c>
      <c r="AU123" s="190" t="s">
        <v>80</v>
      </c>
      <c r="AV123" s="11" t="s">
        <v>80</v>
      </c>
      <c r="AW123" s="11" t="s">
        <v>4</v>
      </c>
      <c r="AX123" s="11" t="s">
        <v>78</v>
      </c>
      <c r="AY123" s="190" t="s">
        <v>111</v>
      </c>
    </row>
    <row r="124" spans="2:65" s="1" customFormat="1" ht="16.5" customHeight="1">
      <c r="B124" s="32"/>
      <c r="C124" s="167" t="s">
        <v>210</v>
      </c>
      <c r="D124" s="167" t="s">
        <v>112</v>
      </c>
      <c r="E124" s="168" t="s">
        <v>211</v>
      </c>
      <c r="F124" s="169" t="s">
        <v>212</v>
      </c>
      <c r="G124" s="170" t="s">
        <v>115</v>
      </c>
      <c r="H124" s="171">
        <v>56.16</v>
      </c>
      <c r="I124" s="172"/>
      <c r="J124" s="173">
        <f>ROUND(I124*H124,2)</f>
        <v>0</v>
      </c>
      <c r="K124" s="169" t="s">
        <v>116</v>
      </c>
      <c r="L124" s="36"/>
      <c r="M124" s="174" t="s">
        <v>1</v>
      </c>
      <c r="N124" s="175" t="s">
        <v>41</v>
      </c>
      <c r="O124" s="58"/>
      <c r="P124" s="176">
        <f>O124*H124</f>
        <v>0</v>
      </c>
      <c r="Q124" s="176">
        <v>0</v>
      </c>
      <c r="R124" s="176">
        <f>Q124*H124</f>
        <v>0</v>
      </c>
      <c r="S124" s="176">
        <v>1.4E-2</v>
      </c>
      <c r="T124" s="177">
        <f>S124*H124</f>
        <v>0.78623999999999994</v>
      </c>
      <c r="AR124" s="15" t="s">
        <v>144</v>
      </c>
      <c r="AT124" s="15" t="s">
        <v>112</v>
      </c>
      <c r="AU124" s="15" t="s">
        <v>80</v>
      </c>
      <c r="AY124" s="15" t="s">
        <v>111</v>
      </c>
      <c r="BE124" s="178">
        <f>IF(N124="základní",J124,0)</f>
        <v>0</v>
      </c>
      <c r="BF124" s="178">
        <f>IF(N124="snížená",J124,0)</f>
        <v>0</v>
      </c>
      <c r="BG124" s="178">
        <f>IF(N124="zákl. přenesená",J124,0)</f>
        <v>0</v>
      </c>
      <c r="BH124" s="178">
        <f>IF(N124="sníž. přenesená",J124,0)</f>
        <v>0</v>
      </c>
      <c r="BI124" s="178">
        <f>IF(N124="nulová",J124,0)</f>
        <v>0</v>
      </c>
      <c r="BJ124" s="15" t="s">
        <v>78</v>
      </c>
      <c r="BK124" s="178">
        <f>ROUND(I124*H124,2)</f>
        <v>0</v>
      </c>
      <c r="BL124" s="15" t="s">
        <v>144</v>
      </c>
      <c r="BM124" s="15" t="s">
        <v>213</v>
      </c>
    </row>
    <row r="125" spans="2:65" s="11" customFormat="1" ht="11.25">
      <c r="B125" s="179"/>
      <c r="C125" s="180"/>
      <c r="D125" s="181" t="s">
        <v>119</v>
      </c>
      <c r="E125" s="182" t="s">
        <v>1</v>
      </c>
      <c r="F125" s="183" t="s">
        <v>214</v>
      </c>
      <c r="G125" s="180"/>
      <c r="H125" s="184">
        <v>56.16</v>
      </c>
      <c r="I125" s="185"/>
      <c r="J125" s="180"/>
      <c r="K125" s="180"/>
      <c r="L125" s="186"/>
      <c r="M125" s="187"/>
      <c r="N125" s="188"/>
      <c r="O125" s="188"/>
      <c r="P125" s="188"/>
      <c r="Q125" s="188"/>
      <c r="R125" s="188"/>
      <c r="S125" s="188"/>
      <c r="T125" s="189"/>
      <c r="AT125" s="190" t="s">
        <v>119</v>
      </c>
      <c r="AU125" s="190" t="s">
        <v>80</v>
      </c>
      <c r="AV125" s="11" t="s">
        <v>80</v>
      </c>
      <c r="AW125" s="11" t="s">
        <v>33</v>
      </c>
      <c r="AX125" s="11" t="s">
        <v>78</v>
      </c>
      <c r="AY125" s="190" t="s">
        <v>111</v>
      </c>
    </row>
    <row r="126" spans="2:65" s="1" customFormat="1" ht="16.5" customHeight="1">
      <c r="B126" s="32"/>
      <c r="C126" s="167" t="s">
        <v>215</v>
      </c>
      <c r="D126" s="167" t="s">
        <v>112</v>
      </c>
      <c r="E126" s="168" t="s">
        <v>216</v>
      </c>
      <c r="F126" s="169" t="s">
        <v>217</v>
      </c>
      <c r="G126" s="170" t="s">
        <v>115</v>
      </c>
      <c r="H126" s="171">
        <v>56</v>
      </c>
      <c r="I126" s="172"/>
      <c r="J126" s="173">
        <f>ROUND(I126*H126,2)</f>
        <v>0</v>
      </c>
      <c r="K126" s="169" t="s">
        <v>116</v>
      </c>
      <c r="L126" s="36"/>
      <c r="M126" s="174" t="s">
        <v>1</v>
      </c>
      <c r="N126" s="175" t="s">
        <v>41</v>
      </c>
      <c r="O126" s="58"/>
      <c r="P126" s="176">
        <f>O126*H126</f>
        <v>0</v>
      </c>
      <c r="Q126" s="176">
        <v>0</v>
      </c>
      <c r="R126" s="176">
        <f>Q126*H126</f>
        <v>0</v>
      </c>
      <c r="S126" s="176">
        <v>0</v>
      </c>
      <c r="T126" s="177">
        <f>S126*H126</f>
        <v>0</v>
      </c>
      <c r="AR126" s="15" t="s">
        <v>144</v>
      </c>
      <c r="AT126" s="15" t="s">
        <v>112</v>
      </c>
      <c r="AU126" s="15" t="s">
        <v>80</v>
      </c>
      <c r="AY126" s="15" t="s">
        <v>111</v>
      </c>
      <c r="BE126" s="178">
        <f>IF(N126="základní",J126,0)</f>
        <v>0</v>
      </c>
      <c r="BF126" s="178">
        <f>IF(N126="snížená",J126,0)</f>
        <v>0</v>
      </c>
      <c r="BG126" s="178">
        <f>IF(N126="zákl. přenesená",J126,0)</f>
        <v>0</v>
      </c>
      <c r="BH126" s="178">
        <f>IF(N126="sníž. přenesená",J126,0)</f>
        <v>0</v>
      </c>
      <c r="BI126" s="178">
        <f>IF(N126="nulová",J126,0)</f>
        <v>0</v>
      </c>
      <c r="BJ126" s="15" t="s">
        <v>78</v>
      </c>
      <c r="BK126" s="178">
        <f>ROUND(I126*H126,2)</f>
        <v>0</v>
      </c>
      <c r="BL126" s="15" t="s">
        <v>144</v>
      </c>
      <c r="BM126" s="15" t="s">
        <v>218</v>
      </c>
    </row>
    <row r="127" spans="2:65" s="11" customFormat="1" ht="11.25">
      <c r="B127" s="179"/>
      <c r="C127" s="180"/>
      <c r="D127" s="181" t="s">
        <v>119</v>
      </c>
      <c r="E127" s="182" t="s">
        <v>1</v>
      </c>
      <c r="F127" s="183" t="s">
        <v>219</v>
      </c>
      <c r="G127" s="180"/>
      <c r="H127" s="184">
        <v>56</v>
      </c>
      <c r="I127" s="185"/>
      <c r="J127" s="180"/>
      <c r="K127" s="180"/>
      <c r="L127" s="186"/>
      <c r="M127" s="187"/>
      <c r="N127" s="188"/>
      <c r="O127" s="188"/>
      <c r="P127" s="188"/>
      <c r="Q127" s="188"/>
      <c r="R127" s="188"/>
      <c r="S127" s="188"/>
      <c r="T127" s="189"/>
      <c r="AT127" s="190" t="s">
        <v>119</v>
      </c>
      <c r="AU127" s="190" t="s">
        <v>80</v>
      </c>
      <c r="AV127" s="11" t="s">
        <v>80</v>
      </c>
      <c r="AW127" s="11" t="s">
        <v>33</v>
      </c>
      <c r="AX127" s="11" t="s">
        <v>78</v>
      </c>
      <c r="AY127" s="190" t="s">
        <v>111</v>
      </c>
    </row>
    <row r="128" spans="2:65" s="1" customFormat="1" ht="16.5" customHeight="1">
      <c r="B128" s="32"/>
      <c r="C128" s="195" t="s">
        <v>7</v>
      </c>
      <c r="D128" s="195" t="s">
        <v>169</v>
      </c>
      <c r="E128" s="196" t="s">
        <v>220</v>
      </c>
      <c r="F128" s="197" t="s">
        <v>221</v>
      </c>
      <c r="G128" s="198" t="s">
        <v>196</v>
      </c>
      <c r="H128" s="199">
        <v>1.3440000000000001</v>
      </c>
      <c r="I128" s="200"/>
      <c r="J128" s="201">
        <f>ROUND(I128*H128,2)</f>
        <v>0</v>
      </c>
      <c r="K128" s="197" t="s">
        <v>116</v>
      </c>
      <c r="L128" s="202"/>
      <c r="M128" s="203" t="s">
        <v>1</v>
      </c>
      <c r="N128" s="204" t="s">
        <v>41</v>
      </c>
      <c r="O128" s="58"/>
      <c r="P128" s="176">
        <f>O128*H128</f>
        <v>0</v>
      </c>
      <c r="Q128" s="176">
        <v>0.55000000000000004</v>
      </c>
      <c r="R128" s="176">
        <f>Q128*H128</f>
        <v>0.73920000000000008</v>
      </c>
      <c r="S128" s="176">
        <v>0</v>
      </c>
      <c r="T128" s="177">
        <f>S128*H128</f>
        <v>0</v>
      </c>
      <c r="AR128" s="15" t="s">
        <v>172</v>
      </c>
      <c r="AT128" s="15" t="s">
        <v>169</v>
      </c>
      <c r="AU128" s="15" t="s">
        <v>80</v>
      </c>
      <c r="AY128" s="15" t="s">
        <v>111</v>
      </c>
      <c r="BE128" s="178">
        <f>IF(N128="základní",J128,0)</f>
        <v>0</v>
      </c>
      <c r="BF128" s="178">
        <f>IF(N128="snížená",J128,0)</f>
        <v>0</v>
      </c>
      <c r="BG128" s="178">
        <f>IF(N128="zákl. přenesená",J128,0)</f>
        <v>0</v>
      </c>
      <c r="BH128" s="178">
        <f>IF(N128="sníž. přenesená",J128,0)</f>
        <v>0</v>
      </c>
      <c r="BI128" s="178">
        <f>IF(N128="nulová",J128,0)</f>
        <v>0</v>
      </c>
      <c r="BJ128" s="15" t="s">
        <v>78</v>
      </c>
      <c r="BK128" s="178">
        <f>ROUND(I128*H128,2)</f>
        <v>0</v>
      </c>
      <c r="BL128" s="15" t="s">
        <v>144</v>
      </c>
      <c r="BM128" s="15" t="s">
        <v>222</v>
      </c>
    </row>
    <row r="129" spans="2:65" s="12" customFormat="1" ht="11.25">
      <c r="B129" s="205"/>
      <c r="C129" s="206"/>
      <c r="D129" s="181" t="s">
        <v>119</v>
      </c>
      <c r="E129" s="207" t="s">
        <v>1</v>
      </c>
      <c r="F129" s="208" t="s">
        <v>223</v>
      </c>
      <c r="G129" s="206"/>
      <c r="H129" s="207" t="s">
        <v>1</v>
      </c>
      <c r="I129" s="209"/>
      <c r="J129" s="206"/>
      <c r="K129" s="206"/>
      <c r="L129" s="210"/>
      <c r="M129" s="211"/>
      <c r="N129" s="212"/>
      <c r="O129" s="212"/>
      <c r="P129" s="212"/>
      <c r="Q129" s="212"/>
      <c r="R129" s="212"/>
      <c r="S129" s="212"/>
      <c r="T129" s="213"/>
      <c r="AT129" s="214" t="s">
        <v>119</v>
      </c>
      <c r="AU129" s="214" t="s">
        <v>80</v>
      </c>
      <c r="AV129" s="12" t="s">
        <v>78</v>
      </c>
      <c r="AW129" s="12" t="s">
        <v>33</v>
      </c>
      <c r="AX129" s="12" t="s">
        <v>70</v>
      </c>
      <c r="AY129" s="214" t="s">
        <v>111</v>
      </c>
    </row>
    <row r="130" spans="2:65" s="11" customFormat="1" ht="11.25">
      <c r="B130" s="179"/>
      <c r="C130" s="180"/>
      <c r="D130" s="181" t="s">
        <v>119</v>
      </c>
      <c r="E130" s="182" t="s">
        <v>1</v>
      </c>
      <c r="F130" s="183" t="s">
        <v>224</v>
      </c>
      <c r="G130" s="180"/>
      <c r="H130" s="184">
        <v>1.3440000000000001</v>
      </c>
      <c r="I130" s="185"/>
      <c r="J130" s="180"/>
      <c r="K130" s="180"/>
      <c r="L130" s="186"/>
      <c r="M130" s="187"/>
      <c r="N130" s="188"/>
      <c r="O130" s="188"/>
      <c r="P130" s="188"/>
      <c r="Q130" s="188"/>
      <c r="R130" s="188"/>
      <c r="S130" s="188"/>
      <c r="T130" s="189"/>
      <c r="AT130" s="190" t="s">
        <v>119</v>
      </c>
      <c r="AU130" s="190" t="s">
        <v>80</v>
      </c>
      <c r="AV130" s="11" t="s">
        <v>80</v>
      </c>
      <c r="AW130" s="11" t="s">
        <v>33</v>
      </c>
      <c r="AX130" s="11" t="s">
        <v>78</v>
      </c>
      <c r="AY130" s="190" t="s">
        <v>111</v>
      </c>
    </row>
    <row r="131" spans="2:65" s="1" customFormat="1" ht="16.5" customHeight="1">
      <c r="B131" s="32"/>
      <c r="C131" s="167" t="s">
        <v>154</v>
      </c>
      <c r="D131" s="167" t="s">
        <v>112</v>
      </c>
      <c r="E131" s="168" t="s">
        <v>225</v>
      </c>
      <c r="F131" s="169" t="s">
        <v>226</v>
      </c>
      <c r="G131" s="170" t="s">
        <v>196</v>
      </c>
      <c r="H131" s="171">
        <v>2.6880000000000002</v>
      </c>
      <c r="I131" s="172"/>
      <c r="J131" s="173">
        <f>ROUND(I131*H131,2)</f>
        <v>0</v>
      </c>
      <c r="K131" s="169" t="s">
        <v>116</v>
      </c>
      <c r="L131" s="36"/>
      <c r="M131" s="174" t="s">
        <v>1</v>
      </c>
      <c r="N131" s="175" t="s">
        <v>41</v>
      </c>
      <c r="O131" s="58"/>
      <c r="P131" s="176">
        <f>O131*H131</f>
        <v>0</v>
      </c>
      <c r="Q131" s="176">
        <v>2.81E-3</v>
      </c>
      <c r="R131" s="176">
        <f>Q131*H131</f>
        <v>7.5532800000000008E-3</v>
      </c>
      <c r="S131" s="176">
        <v>0</v>
      </c>
      <c r="T131" s="177">
        <f>S131*H131</f>
        <v>0</v>
      </c>
      <c r="AR131" s="15" t="s">
        <v>144</v>
      </c>
      <c r="AT131" s="15" t="s">
        <v>112</v>
      </c>
      <c r="AU131" s="15" t="s">
        <v>80</v>
      </c>
      <c r="AY131" s="15" t="s">
        <v>111</v>
      </c>
      <c r="BE131" s="178">
        <f>IF(N131="základní",J131,0)</f>
        <v>0</v>
      </c>
      <c r="BF131" s="178">
        <f>IF(N131="snížená",J131,0)</f>
        <v>0</v>
      </c>
      <c r="BG131" s="178">
        <f>IF(N131="zákl. přenesená",J131,0)</f>
        <v>0</v>
      </c>
      <c r="BH131" s="178">
        <f>IF(N131="sníž. přenesená",J131,0)</f>
        <v>0</v>
      </c>
      <c r="BI131" s="178">
        <f>IF(N131="nulová",J131,0)</f>
        <v>0</v>
      </c>
      <c r="BJ131" s="15" t="s">
        <v>78</v>
      </c>
      <c r="BK131" s="178">
        <f>ROUND(I131*H131,2)</f>
        <v>0</v>
      </c>
      <c r="BL131" s="15" t="s">
        <v>144</v>
      </c>
      <c r="BM131" s="15" t="s">
        <v>227</v>
      </c>
    </row>
    <row r="132" spans="2:65" s="12" customFormat="1" ht="11.25">
      <c r="B132" s="205"/>
      <c r="C132" s="206"/>
      <c r="D132" s="181" t="s">
        <v>119</v>
      </c>
      <c r="E132" s="207" t="s">
        <v>1</v>
      </c>
      <c r="F132" s="208" t="s">
        <v>228</v>
      </c>
      <c r="G132" s="206"/>
      <c r="H132" s="207" t="s">
        <v>1</v>
      </c>
      <c r="I132" s="209"/>
      <c r="J132" s="206"/>
      <c r="K132" s="206"/>
      <c r="L132" s="210"/>
      <c r="M132" s="211"/>
      <c r="N132" s="212"/>
      <c r="O132" s="212"/>
      <c r="P132" s="212"/>
      <c r="Q132" s="212"/>
      <c r="R132" s="212"/>
      <c r="S132" s="212"/>
      <c r="T132" s="213"/>
      <c r="AT132" s="214" t="s">
        <v>119</v>
      </c>
      <c r="AU132" s="214" t="s">
        <v>80</v>
      </c>
      <c r="AV132" s="12" t="s">
        <v>78</v>
      </c>
      <c r="AW132" s="12" t="s">
        <v>33</v>
      </c>
      <c r="AX132" s="12" t="s">
        <v>70</v>
      </c>
      <c r="AY132" s="214" t="s">
        <v>111</v>
      </c>
    </row>
    <row r="133" spans="2:65" s="11" customFormat="1" ht="11.25">
      <c r="B133" s="179"/>
      <c r="C133" s="180"/>
      <c r="D133" s="181" t="s">
        <v>119</v>
      </c>
      <c r="E133" s="182" t="s">
        <v>1</v>
      </c>
      <c r="F133" s="183" t="s">
        <v>229</v>
      </c>
      <c r="G133" s="180"/>
      <c r="H133" s="184">
        <v>2.6880000000000002</v>
      </c>
      <c r="I133" s="185"/>
      <c r="J133" s="180"/>
      <c r="K133" s="180"/>
      <c r="L133" s="186"/>
      <c r="M133" s="187"/>
      <c r="N133" s="188"/>
      <c r="O133" s="188"/>
      <c r="P133" s="188"/>
      <c r="Q133" s="188"/>
      <c r="R133" s="188"/>
      <c r="S133" s="188"/>
      <c r="T133" s="189"/>
      <c r="AT133" s="190" t="s">
        <v>119</v>
      </c>
      <c r="AU133" s="190" t="s">
        <v>80</v>
      </c>
      <c r="AV133" s="11" t="s">
        <v>80</v>
      </c>
      <c r="AW133" s="11" t="s">
        <v>33</v>
      </c>
      <c r="AX133" s="11" t="s">
        <v>78</v>
      </c>
      <c r="AY133" s="190" t="s">
        <v>111</v>
      </c>
    </row>
    <row r="134" spans="2:65" s="1" customFormat="1" ht="22.5" customHeight="1">
      <c r="B134" s="32"/>
      <c r="C134" s="167" t="s">
        <v>230</v>
      </c>
      <c r="D134" s="167" t="s">
        <v>112</v>
      </c>
      <c r="E134" s="168" t="s">
        <v>231</v>
      </c>
      <c r="F134" s="169" t="s">
        <v>232</v>
      </c>
      <c r="G134" s="170" t="s">
        <v>127</v>
      </c>
      <c r="H134" s="171">
        <v>0.78500000000000003</v>
      </c>
      <c r="I134" s="172"/>
      <c r="J134" s="173">
        <f>ROUND(I134*H134,2)</f>
        <v>0</v>
      </c>
      <c r="K134" s="169" t="s">
        <v>128</v>
      </c>
      <c r="L134" s="36"/>
      <c r="M134" s="174" t="s">
        <v>1</v>
      </c>
      <c r="N134" s="175" t="s">
        <v>41</v>
      </c>
      <c r="O134" s="58"/>
      <c r="P134" s="176">
        <f>O134*H134</f>
        <v>0</v>
      </c>
      <c r="Q134" s="176">
        <v>0</v>
      </c>
      <c r="R134" s="176">
        <f>Q134*H134</f>
        <v>0</v>
      </c>
      <c r="S134" s="176">
        <v>0</v>
      </c>
      <c r="T134" s="177">
        <f>S134*H134</f>
        <v>0</v>
      </c>
      <c r="AR134" s="15" t="s">
        <v>144</v>
      </c>
      <c r="AT134" s="15" t="s">
        <v>112</v>
      </c>
      <c r="AU134" s="15" t="s">
        <v>80</v>
      </c>
      <c r="AY134" s="15" t="s">
        <v>111</v>
      </c>
      <c r="BE134" s="178">
        <f>IF(N134="základní",J134,0)</f>
        <v>0</v>
      </c>
      <c r="BF134" s="178">
        <f>IF(N134="snížená",J134,0)</f>
        <v>0</v>
      </c>
      <c r="BG134" s="178">
        <f>IF(N134="zákl. přenesená",J134,0)</f>
        <v>0</v>
      </c>
      <c r="BH134" s="178">
        <f>IF(N134="sníž. přenesená",J134,0)</f>
        <v>0</v>
      </c>
      <c r="BI134" s="178">
        <f>IF(N134="nulová",J134,0)</f>
        <v>0</v>
      </c>
      <c r="BJ134" s="15" t="s">
        <v>78</v>
      </c>
      <c r="BK134" s="178">
        <f>ROUND(I134*H134,2)</f>
        <v>0</v>
      </c>
      <c r="BL134" s="15" t="s">
        <v>144</v>
      </c>
      <c r="BM134" s="15" t="s">
        <v>233</v>
      </c>
    </row>
    <row r="135" spans="2:65" s="1" customFormat="1" ht="68.25">
      <c r="B135" s="32"/>
      <c r="C135" s="33"/>
      <c r="D135" s="181" t="s">
        <v>130</v>
      </c>
      <c r="E135" s="33"/>
      <c r="F135" s="193" t="s">
        <v>234</v>
      </c>
      <c r="G135" s="33"/>
      <c r="H135" s="33"/>
      <c r="I135" s="97"/>
      <c r="J135" s="33"/>
      <c r="K135" s="33"/>
      <c r="L135" s="36"/>
      <c r="M135" s="194"/>
      <c r="N135" s="58"/>
      <c r="O135" s="58"/>
      <c r="P135" s="58"/>
      <c r="Q135" s="58"/>
      <c r="R135" s="58"/>
      <c r="S135" s="58"/>
      <c r="T135" s="59"/>
      <c r="AT135" s="15" t="s">
        <v>130</v>
      </c>
      <c r="AU135" s="15" t="s">
        <v>80</v>
      </c>
    </row>
    <row r="136" spans="2:65" s="10" customFormat="1" ht="22.9" customHeight="1">
      <c r="B136" s="153"/>
      <c r="C136" s="154"/>
      <c r="D136" s="155" t="s">
        <v>69</v>
      </c>
      <c r="E136" s="191" t="s">
        <v>235</v>
      </c>
      <c r="F136" s="191" t="s">
        <v>236</v>
      </c>
      <c r="G136" s="154"/>
      <c r="H136" s="154"/>
      <c r="I136" s="157"/>
      <c r="J136" s="192">
        <f>BK136</f>
        <v>0</v>
      </c>
      <c r="K136" s="154"/>
      <c r="L136" s="159"/>
      <c r="M136" s="160"/>
      <c r="N136" s="161"/>
      <c r="O136" s="161"/>
      <c r="P136" s="162">
        <f>SUM(P137:P141)</f>
        <v>0</v>
      </c>
      <c r="Q136" s="161"/>
      <c r="R136" s="162">
        <f>SUM(R137:R141)</f>
        <v>1.8562751999999998</v>
      </c>
      <c r="S136" s="161"/>
      <c r="T136" s="163">
        <f>SUM(T137:T141)</f>
        <v>0</v>
      </c>
      <c r="AR136" s="164" t="s">
        <v>80</v>
      </c>
      <c r="AT136" s="165" t="s">
        <v>69</v>
      </c>
      <c r="AU136" s="165" t="s">
        <v>78</v>
      </c>
      <c r="AY136" s="164" t="s">
        <v>111</v>
      </c>
      <c r="BK136" s="166">
        <f>SUM(BK137:BK141)</f>
        <v>0</v>
      </c>
    </row>
    <row r="137" spans="2:65" s="1" customFormat="1" ht="22.5" customHeight="1">
      <c r="B137" s="32"/>
      <c r="C137" s="167" t="s">
        <v>237</v>
      </c>
      <c r="D137" s="167" t="s">
        <v>112</v>
      </c>
      <c r="E137" s="168" t="s">
        <v>238</v>
      </c>
      <c r="F137" s="169" t="s">
        <v>239</v>
      </c>
      <c r="G137" s="170" t="s">
        <v>115</v>
      </c>
      <c r="H137" s="171">
        <v>106.56</v>
      </c>
      <c r="I137" s="172"/>
      <c r="J137" s="173">
        <f>ROUND(I137*H137,2)</f>
        <v>0</v>
      </c>
      <c r="K137" s="169" t="s">
        <v>116</v>
      </c>
      <c r="L137" s="36"/>
      <c r="M137" s="174" t="s">
        <v>1</v>
      </c>
      <c r="N137" s="175" t="s">
        <v>41</v>
      </c>
      <c r="O137" s="58"/>
      <c r="P137" s="176">
        <f>O137*H137</f>
        <v>0</v>
      </c>
      <c r="Q137" s="176">
        <v>1.7319999999999999E-2</v>
      </c>
      <c r="R137" s="176">
        <f>Q137*H137</f>
        <v>1.8456191999999998</v>
      </c>
      <c r="S137" s="176">
        <v>0</v>
      </c>
      <c r="T137" s="177">
        <f>S137*H137</f>
        <v>0</v>
      </c>
      <c r="AR137" s="15" t="s">
        <v>144</v>
      </c>
      <c r="AT137" s="15" t="s">
        <v>112</v>
      </c>
      <c r="AU137" s="15" t="s">
        <v>80</v>
      </c>
      <c r="AY137" s="15" t="s">
        <v>111</v>
      </c>
      <c r="BE137" s="178">
        <f>IF(N137="základní",J137,0)</f>
        <v>0</v>
      </c>
      <c r="BF137" s="178">
        <f>IF(N137="snížená",J137,0)</f>
        <v>0</v>
      </c>
      <c r="BG137" s="178">
        <f>IF(N137="zákl. přenesená",J137,0)</f>
        <v>0</v>
      </c>
      <c r="BH137" s="178">
        <f>IF(N137="sníž. přenesená",J137,0)</f>
        <v>0</v>
      </c>
      <c r="BI137" s="178">
        <f>IF(N137="nulová",J137,0)</f>
        <v>0</v>
      </c>
      <c r="BJ137" s="15" t="s">
        <v>78</v>
      </c>
      <c r="BK137" s="178">
        <f>ROUND(I137*H137,2)</f>
        <v>0</v>
      </c>
      <c r="BL137" s="15" t="s">
        <v>144</v>
      </c>
      <c r="BM137" s="15" t="s">
        <v>240</v>
      </c>
    </row>
    <row r="138" spans="2:65" s="11" customFormat="1" ht="11.25">
      <c r="B138" s="179"/>
      <c r="C138" s="180"/>
      <c r="D138" s="181" t="s">
        <v>119</v>
      </c>
      <c r="E138" s="182" t="s">
        <v>1</v>
      </c>
      <c r="F138" s="183" t="s">
        <v>241</v>
      </c>
      <c r="G138" s="180"/>
      <c r="H138" s="184">
        <v>106.56</v>
      </c>
      <c r="I138" s="185"/>
      <c r="J138" s="180"/>
      <c r="K138" s="180"/>
      <c r="L138" s="186"/>
      <c r="M138" s="187"/>
      <c r="N138" s="188"/>
      <c r="O138" s="188"/>
      <c r="P138" s="188"/>
      <c r="Q138" s="188"/>
      <c r="R138" s="188"/>
      <c r="S138" s="188"/>
      <c r="T138" s="189"/>
      <c r="AT138" s="190" t="s">
        <v>119</v>
      </c>
      <c r="AU138" s="190" t="s">
        <v>80</v>
      </c>
      <c r="AV138" s="11" t="s">
        <v>80</v>
      </c>
      <c r="AW138" s="11" t="s">
        <v>33</v>
      </c>
      <c r="AX138" s="11" t="s">
        <v>78</v>
      </c>
      <c r="AY138" s="190" t="s">
        <v>111</v>
      </c>
    </row>
    <row r="139" spans="2:65" s="1" customFormat="1" ht="22.5" customHeight="1">
      <c r="B139" s="32"/>
      <c r="C139" s="167" t="s">
        <v>242</v>
      </c>
      <c r="D139" s="167" t="s">
        <v>112</v>
      </c>
      <c r="E139" s="168" t="s">
        <v>243</v>
      </c>
      <c r="F139" s="169" t="s">
        <v>244</v>
      </c>
      <c r="G139" s="170" t="s">
        <v>115</v>
      </c>
      <c r="H139" s="171">
        <v>106.56</v>
      </c>
      <c r="I139" s="172"/>
      <c r="J139" s="173">
        <f>ROUND(I139*H139,2)</f>
        <v>0</v>
      </c>
      <c r="K139" s="169" t="s">
        <v>116</v>
      </c>
      <c r="L139" s="36"/>
      <c r="M139" s="174" t="s">
        <v>1</v>
      </c>
      <c r="N139" s="175" t="s">
        <v>41</v>
      </c>
      <c r="O139" s="58"/>
      <c r="P139" s="176">
        <f>O139*H139</f>
        <v>0</v>
      </c>
      <c r="Q139" s="176">
        <v>1E-4</v>
      </c>
      <c r="R139" s="176">
        <f>Q139*H139</f>
        <v>1.0656000000000001E-2</v>
      </c>
      <c r="S139" s="176">
        <v>0</v>
      </c>
      <c r="T139" s="177">
        <f>S139*H139</f>
        <v>0</v>
      </c>
      <c r="AR139" s="15" t="s">
        <v>144</v>
      </c>
      <c r="AT139" s="15" t="s">
        <v>112</v>
      </c>
      <c r="AU139" s="15" t="s">
        <v>80</v>
      </c>
      <c r="AY139" s="15" t="s">
        <v>111</v>
      </c>
      <c r="BE139" s="178">
        <f>IF(N139="základní",J139,0)</f>
        <v>0</v>
      </c>
      <c r="BF139" s="178">
        <f>IF(N139="snížená",J139,0)</f>
        <v>0</v>
      </c>
      <c r="BG139" s="178">
        <f>IF(N139="zákl. přenesená",J139,0)</f>
        <v>0</v>
      </c>
      <c r="BH139" s="178">
        <f>IF(N139="sníž. přenesená",J139,0)</f>
        <v>0</v>
      </c>
      <c r="BI139" s="178">
        <f>IF(N139="nulová",J139,0)</f>
        <v>0</v>
      </c>
      <c r="BJ139" s="15" t="s">
        <v>78</v>
      </c>
      <c r="BK139" s="178">
        <f>ROUND(I139*H139,2)</f>
        <v>0</v>
      </c>
      <c r="BL139" s="15" t="s">
        <v>144</v>
      </c>
      <c r="BM139" s="15" t="s">
        <v>245</v>
      </c>
    </row>
    <row r="140" spans="2:65" s="11" customFormat="1" ht="11.25">
      <c r="B140" s="179"/>
      <c r="C140" s="180"/>
      <c r="D140" s="181" t="s">
        <v>119</v>
      </c>
      <c r="E140" s="182" t="s">
        <v>1</v>
      </c>
      <c r="F140" s="183" t="s">
        <v>246</v>
      </c>
      <c r="G140" s="180"/>
      <c r="H140" s="184">
        <v>106.56</v>
      </c>
      <c r="I140" s="185"/>
      <c r="J140" s="180"/>
      <c r="K140" s="180"/>
      <c r="L140" s="186"/>
      <c r="M140" s="187"/>
      <c r="N140" s="188"/>
      <c r="O140" s="188"/>
      <c r="P140" s="188"/>
      <c r="Q140" s="188"/>
      <c r="R140" s="188"/>
      <c r="S140" s="188"/>
      <c r="T140" s="189"/>
      <c r="AT140" s="190" t="s">
        <v>119</v>
      </c>
      <c r="AU140" s="190" t="s">
        <v>80</v>
      </c>
      <c r="AV140" s="11" t="s">
        <v>80</v>
      </c>
      <c r="AW140" s="11" t="s">
        <v>33</v>
      </c>
      <c r="AX140" s="11" t="s">
        <v>78</v>
      </c>
      <c r="AY140" s="190" t="s">
        <v>111</v>
      </c>
    </row>
    <row r="141" spans="2:65" s="1" customFormat="1" ht="22.5" customHeight="1">
      <c r="B141" s="32"/>
      <c r="C141" s="167" t="s">
        <v>247</v>
      </c>
      <c r="D141" s="167" t="s">
        <v>112</v>
      </c>
      <c r="E141" s="168" t="s">
        <v>248</v>
      </c>
      <c r="F141" s="169" t="s">
        <v>249</v>
      </c>
      <c r="G141" s="170" t="s">
        <v>127</v>
      </c>
      <c r="H141" s="171">
        <v>1.8560000000000001</v>
      </c>
      <c r="I141" s="172"/>
      <c r="J141" s="173">
        <f>ROUND(I141*H141,2)</f>
        <v>0</v>
      </c>
      <c r="K141" s="169" t="s">
        <v>116</v>
      </c>
      <c r="L141" s="36"/>
      <c r="M141" s="174" t="s">
        <v>1</v>
      </c>
      <c r="N141" s="175" t="s">
        <v>41</v>
      </c>
      <c r="O141" s="58"/>
      <c r="P141" s="176">
        <f>O141*H141</f>
        <v>0</v>
      </c>
      <c r="Q141" s="176">
        <v>0</v>
      </c>
      <c r="R141" s="176">
        <f>Q141*H141</f>
        <v>0</v>
      </c>
      <c r="S141" s="176">
        <v>0</v>
      </c>
      <c r="T141" s="177">
        <f>S141*H141</f>
        <v>0</v>
      </c>
      <c r="AR141" s="15" t="s">
        <v>144</v>
      </c>
      <c r="AT141" s="15" t="s">
        <v>112</v>
      </c>
      <c r="AU141" s="15" t="s">
        <v>80</v>
      </c>
      <c r="AY141" s="15" t="s">
        <v>111</v>
      </c>
      <c r="BE141" s="178">
        <f>IF(N141="základní",J141,0)</f>
        <v>0</v>
      </c>
      <c r="BF141" s="178">
        <f>IF(N141="snížená",J141,0)</f>
        <v>0</v>
      </c>
      <c r="BG141" s="178">
        <f>IF(N141="zákl. přenesená",J141,0)</f>
        <v>0</v>
      </c>
      <c r="BH141" s="178">
        <f>IF(N141="sníž. přenesená",J141,0)</f>
        <v>0</v>
      </c>
      <c r="BI141" s="178">
        <f>IF(N141="nulová",J141,0)</f>
        <v>0</v>
      </c>
      <c r="BJ141" s="15" t="s">
        <v>78</v>
      </c>
      <c r="BK141" s="178">
        <f>ROUND(I141*H141,2)</f>
        <v>0</v>
      </c>
      <c r="BL141" s="15" t="s">
        <v>144</v>
      </c>
      <c r="BM141" s="15" t="s">
        <v>250</v>
      </c>
    </row>
    <row r="142" spans="2:65" s="10" customFormat="1" ht="22.9" customHeight="1">
      <c r="B142" s="153"/>
      <c r="C142" s="154"/>
      <c r="D142" s="155" t="s">
        <v>69</v>
      </c>
      <c r="E142" s="191" t="s">
        <v>251</v>
      </c>
      <c r="F142" s="191" t="s">
        <v>252</v>
      </c>
      <c r="G142" s="154"/>
      <c r="H142" s="154"/>
      <c r="I142" s="157"/>
      <c r="J142" s="192">
        <f>BK142</f>
        <v>0</v>
      </c>
      <c r="K142" s="154"/>
      <c r="L142" s="159"/>
      <c r="M142" s="160"/>
      <c r="N142" s="161"/>
      <c r="O142" s="161"/>
      <c r="P142" s="162">
        <f>SUM(P143:P174)</f>
        <v>0</v>
      </c>
      <c r="Q142" s="161"/>
      <c r="R142" s="162">
        <f>SUM(R143:R174)</f>
        <v>0.57162419999999992</v>
      </c>
      <c r="S142" s="161"/>
      <c r="T142" s="163">
        <f>SUM(T143:T174)</f>
        <v>0.1179798</v>
      </c>
      <c r="AR142" s="164" t="s">
        <v>80</v>
      </c>
      <c r="AT142" s="165" t="s">
        <v>69</v>
      </c>
      <c r="AU142" s="165" t="s">
        <v>78</v>
      </c>
      <c r="AY142" s="164" t="s">
        <v>111</v>
      </c>
      <c r="BK142" s="166">
        <f>SUM(BK143:BK174)</f>
        <v>0</v>
      </c>
    </row>
    <row r="143" spans="2:65" s="1" customFormat="1" ht="16.5" customHeight="1">
      <c r="B143" s="32"/>
      <c r="C143" s="167" t="s">
        <v>253</v>
      </c>
      <c r="D143" s="167" t="s">
        <v>112</v>
      </c>
      <c r="E143" s="168" t="s">
        <v>254</v>
      </c>
      <c r="F143" s="169" t="s">
        <v>255</v>
      </c>
      <c r="G143" s="170" t="s">
        <v>115</v>
      </c>
      <c r="H143" s="171">
        <v>380.58</v>
      </c>
      <c r="I143" s="172"/>
      <c r="J143" s="173">
        <f>ROUND(I143*H143,2)</f>
        <v>0</v>
      </c>
      <c r="K143" s="169" t="s">
        <v>116</v>
      </c>
      <c r="L143" s="36"/>
      <c r="M143" s="174" t="s">
        <v>1</v>
      </c>
      <c r="N143" s="175" t="s">
        <v>41</v>
      </c>
      <c r="O143" s="58"/>
      <c r="P143" s="176">
        <f>O143*H143</f>
        <v>0</v>
      </c>
      <c r="Q143" s="176">
        <v>1E-3</v>
      </c>
      <c r="R143" s="176">
        <f>Q143*H143</f>
        <v>0.38057999999999997</v>
      </c>
      <c r="S143" s="176">
        <v>3.1E-4</v>
      </c>
      <c r="T143" s="177">
        <f>S143*H143</f>
        <v>0.1179798</v>
      </c>
      <c r="AR143" s="15" t="s">
        <v>144</v>
      </c>
      <c r="AT143" s="15" t="s">
        <v>112</v>
      </c>
      <c r="AU143" s="15" t="s">
        <v>80</v>
      </c>
      <c r="AY143" s="15" t="s">
        <v>111</v>
      </c>
      <c r="BE143" s="178">
        <f>IF(N143="základní",J143,0)</f>
        <v>0</v>
      </c>
      <c r="BF143" s="178">
        <f>IF(N143="snížená",J143,0)</f>
        <v>0</v>
      </c>
      <c r="BG143" s="178">
        <f>IF(N143="zákl. přenesená",J143,0)</f>
        <v>0</v>
      </c>
      <c r="BH143" s="178">
        <f>IF(N143="sníž. přenesená",J143,0)</f>
        <v>0</v>
      </c>
      <c r="BI143" s="178">
        <f>IF(N143="nulová",J143,0)</f>
        <v>0</v>
      </c>
      <c r="BJ143" s="15" t="s">
        <v>78</v>
      </c>
      <c r="BK143" s="178">
        <f>ROUND(I143*H143,2)</f>
        <v>0</v>
      </c>
      <c r="BL143" s="15" t="s">
        <v>144</v>
      </c>
      <c r="BM143" s="15" t="s">
        <v>256</v>
      </c>
    </row>
    <row r="144" spans="2:65" s="12" customFormat="1" ht="11.25">
      <c r="B144" s="205"/>
      <c r="C144" s="206"/>
      <c r="D144" s="181" t="s">
        <v>119</v>
      </c>
      <c r="E144" s="207" t="s">
        <v>1</v>
      </c>
      <c r="F144" s="208" t="s">
        <v>257</v>
      </c>
      <c r="G144" s="206"/>
      <c r="H144" s="207" t="s">
        <v>1</v>
      </c>
      <c r="I144" s="209"/>
      <c r="J144" s="206"/>
      <c r="K144" s="206"/>
      <c r="L144" s="210"/>
      <c r="M144" s="211"/>
      <c r="N144" s="212"/>
      <c r="O144" s="212"/>
      <c r="P144" s="212"/>
      <c r="Q144" s="212"/>
      <c r="R144" s="212"/>
      <c r="S144" s="212"/>
      <c r="T144" s="213"/>
      <c r="AT144" s="214" t="s">
        <v>119</v>
      </c>
      <c r="AU144" s="214" t="s">
        <v>80</v>
      </c>
      <c r="AV144" s="12" t="s">
        <v>78</v>
      </c>
      <c r="AW144" s="12" t="s">
        <v>33</v>
      </c>
      <c r="AX144" s="12" t="s">
        <v>70</v>
      </c>
      <c r="AY144" s="214" t="s">
        <v>111</v>
      </c>
    </row>
    <row r="145" spans="2:65" s="11" customFormat="1" ht="11.25">
      <c r="B145" s="179"/>
      <c r="C145" s="180"/>
      <c r="D145" s="181" t="s">
        <v>119</v>
      </c>
      <c r="E145" s="182" t="s">
        <v>1</v>
      </c>
      <c r="F145" s="183" t="s">
        <v>258</v>
      </c>
      <c r="G145" s="180"/>
      <c r="H145" s="184">
        <v>230.58</v>
      </c>
      <c r="I145" s="185"/>
      <c r="J145" s="180"/>
      <c r="K145" s="180"/>
      <c r="L145" s="186"/>
      <c r="M145" s="187"/>
      <c r="N145" s="188"/>
      <c r="O145" s="188"/>
      <c r="P145" s="188"/>
      <c r="Q145" s="188"/>
      <c r="R145" s="188"/>
      <c r="S145" s="188"/>
      <c r="T145" s="189"/>
      <c r="AT145" s="190" t="s">
        <v>119</v>
      </c>
      <c r="AU145" s="190" t="s">
        <v>80</v>
      </c>
      <c r="AV145" s="11" t="s">
        <v>80</v>
      </c>
      <c r="AW145" s="11" t="s">
        <v>33</v>
      </c>
      <c r="AX145" s="11" t="s">
        <v>70</v>
      </c>
      <c r="AY145" s="190" t="s">
        <v>111</v>
      </c>
    </row>
    <row r="146" spans="2:65" s="12" customFormat="1" ht="11.25">
      <c r="B146" s="205"/>
      <c r="C146" s="206"/>
      <c r="D146" s="181" t="s">
        <v>119</v>
      </c>
      <c r="E146" s="207" t="s">
        <v>1</v>
      </c>
      <c r="F146" s="208" t="s">
        <v>259</v>
      </c>
      <c r="G146" s="206"/>
      <c r="H146" s="207" t="s">
        <v>1</v>
      </c>
      <c r="I146" s="209"/>
      <c r="J146" s="206"/>
      <c r="K146" s="206"/>
      <c r="L146" s="210"/>
      <c r="M146" s="211"/>
      <c r="N146" s="212"/>
      <c r="O146" s="212"/>
      <c r="P146" s="212"/>
      <c r="Q146" s="212"/>
      <c r="R146" s="212"/>
      <c r="S146" s="212"/>
      <c r="T146" s="213"/>
      <c r="AT146" s="214" t="s">
        <v>119</v>
      </c>
      <c r="AU146" s="214" t="s">
        <v>80</v>
      </c>
      <c r="AV146" s="12" t="s">
        <v>78</v>
      </c>
      <c r="AW146" s="12" t="s">
        <v>33</v>
      </c>
      <c r="AX146" s="12" t="s">
        <v>70</v>
      </c>
      <c r="AY146" s="214" t="s">
        <v>111</v>
      </c>
    </row>
    <row r="147" spans="2:65" s="11" customFormat="1" ht="11.25">
      <c r="B147" s="179"/>
      <c r="C147" s="180"/>
      <c r="D147" s="181" t="s">
        <v>119</v>
      </c>
      <c r="E147" s="182" t="s">
        <v>1</v>
      </c>
      <c r="F147" s="183" t="s">
        <v>260</v>
      </c>
      <c r="G147" s="180"/>
      <c r="H147" s="184">
        <v>150</v>
      </c>
      <c r="I147" s="185"/>
      <c r="J147" s="180"/>
      <c r="K147" s="180"/>
      <c r="L147" s="186"/>
      <c r="M147" s="187"/>
      <c r="N147" s="188"/>
      <c r="O147" s="188"/>
      <c r="P147" s="188"/>
      <c r="Q147" s="188"/>
      <c r="R147" s="188"/>
      <c r="S147" s="188"/>
      <c r="T147" s="189"/>
      <c r="AT147" s="190" t="s">
        <v>119</v>
      </c>
      <c r="AU147" s="190" t="s">
        <v>80</v>
      </c>
      <c r="AV147" s="11" t="s">
        <v>80</v>
      </c>
      <c r="AW147" s="11" t="s">
        <v>33</v>
      </c>
      <c r="AX147" s="11" t="s">
        <v>70</v>
      </c>
      <c r="AY147" s="190" t="s">
        <v>111</v>
      </c>
    </row>
    <row r="148" spans="2:65" s="13" customFormat="1" ht="11.25">
      <c r="B148" s="215"/>
      <c r="C148" s="216"/>
      <c r="D148" s="181" t="s">
        <v>119</v>
      </c>
      <c r="E148" s="217" t="s">
        <v>1</v>
      </c>
      <c r="F148" s="218" t="s">
        <v>261</v>
      </c>
      <c r="G148" s="216"/>
      <c r="H148" s="219">
        <v>380.58</v>
      </c>
      <c r="I148" s="220"/>
      <c r="J148" s="216"/>
      <c r="K148" s="216"/>
      <c r="L148" s="221"/>
      <c r="M148" s="222"/>
      <c r="N148" s="223"/>
      <c r="O148" s="223"/>
      <c r="P148" s="223"/>
      <c r="Q148" s="223"/>
      <c r="R148" s="223"/>
      <c r="S148" s="223"/>
      <c r="T148" s="224"/>
      <c r="AT148" s="225" t="s">
        <v>119</v>
      </c>
      <c r="AU148" s="225" t="s">
        <v>80</v>
      </c>
      <c r="AV148" s="13" t="s">
        <v>117</v>
      </c>
      <c r="AW148" s="13" t="s">
        <v>33</v>
      </c>
      <c r="AX148" s="13" t="s">
        <v>78</v>
      </c>
      <c r="AY148" s="225" t="s">
        <v>111</v>
      </c>
    </row>
    <row r="149" spans="2:65" s="1" customFormat="1" ht="16.5" customHeight="1">
      <c r="B149" s="32"/>
      <c r="C149" s="167" t="s">
        <v>262</v>
      </c>
      <c r="D149" s="167" t="s">
        <v>112</v>
      </c>
      <c r="E149" s="168" t="s">
        <v>263</v>
      </c>
      <c r="F149" s="169" t="s">
        <v>264</v>
      </c>
      <c r="G149" s="170" t="s">
        <v>135</v>
      </c>
      <c r="H149" s="171">
        <v>120</v>
      </c>
      <c r="I149" s="172"/>
      <c r="J149" s="173">
        <f>ROUND(I149*H149,2)</f>
        <v>0</v>
      </c>
      <c r="K149" s="169" t="s">
        <v>116</v>
      </c>
      <c r="L149" s="36"/>
      <c r="M149" s="174" t="s">
        <v>1</v>
      </c>
      <c r="N149" s="175" t="s">
        <v>41</v>
      </c>
      <c r="O149" s="58"/>
      <c r="P149" s="176">
        <f>O149*H149</f>
        <v>0</v>
      </c>
      <c r="Q149" s="176">
        <v>1.0000000000000001E-5</v>
      </c>
      <c r="R149" s="176">
        <f>Q149*H149</f>
        <v>1.2000000000000001E-3</v>
      </c>
      <c r="S149" s="176">
        <v>0</v>
      </c>
      <c r="T149" s="177">
        <f>S149*H149</f>
        <v>0</v>
      </c>
      <c r="AR149" s="15" t="s">
        <v>117</v>
      </c>
      <c r="AT149" s="15" t="s">
        <v>112</v>
      </c>
      <c r="AU149" s="15" t="s">
        <v>80</v>
      </c>
      <c r="AY149" s="15" t="s">
        <v>111</v>
      </c>
      <c r="BE149" s="178">
        <f>IF(N149="základní",J149,0)</f>
        <v>0</v>
      </c>
      <c r="BF149" s="178">
        <f>IF(N149="snížená",J149,0)</f>
        <v>0</v>
      </c>
      <c r="BG149" s="178">
        <f>IF(N149="zákl. přenesená",J149,0)</f>
        <v>0</v>
      </c>
      <c r="BH149" s="178">
        <f>IF(N149="sníž. přenesená",J149,0)</f>
        <v>0</v>
      </c>
      <c r="BI149" s="178">
        <f>IF(N149="nulová",J149,0)</f>
        <v>0</v>
      </c>
      <c r="BJ149" s="15" t="s">
        <v>78</v>
      </c>
      <c r="BK149" s="178">
        <f>ROUND(I149*H149,2)</f>
        <v>0</v>
      </c>
      <c r="BL149" s="15" t="s">
        <v>117</v>
      </c>
      <c r="BM149" s="15" t="s">
        <v>265</v>
      </c>
    </row>
    <row r="150" spans="2:65" s="11" customFormat="1" ht="11.25">
      <c r="B150" s="179"/>
      <c r="C150" s="180"/>
      <c r="D150" s="181" t="s">
        <v>119</v>
      </c>
      <c r="E150" s="182" t="s">
        <v>1</v>
      </c>
      <c r="F150" s="183" t="s">
        <v>266</v>
      </c>
      <c r="G150" s="180"/>
      <c r="H150" s="184">
        <v>120</v>
      </c>
      <c r="I150" s="185"/>
      <c r="J150" s="180"/>
      <c r="K150" s="180"/>
      <c r="L150" s="186"/>
      <c r="M150" s="187"/>
      <c r="N150" s="188"/>
      <c r="O150" s="188"/>
      <c r="P150" s="188"/>
      <c r="Q150" s="188"/>
      <c r="R150" s="188"/>
      <c r="S150" s="188"/>
      <c r="T150" s="189"/>
      <c r="AT150" s="190" t="s">
        <v>119</v>
      </c>
      <c r="AU150" s="190" t="s">
        <v>80</v>
      </c>
      <c r="AV150" s="11" t="s">
        <v>80</v>
      </c>
      <c r="AW150" s="11" t="s">
        <v>33</v>
      </c>
      <c r="AX150" s="11" t="s">
        <v>78</v>
      </c>
      <c r="AY150" s="190" t="s">
        <v>111</v>
      </c>
    </row>
    <row r="151" spans="2:65" s="1" customFormat="1" ht="16.5" customHeight="1">
      <c r="B151" s="32"/>
      <c r="C151" s="167" t="s">
        <v>267</v>
      </c>
      <c r="D151" s="167" t="s">
        <v>112</v>
      </c>
      <c r="E151" s="168" t="s">
        <v>268</v>
      </c>
      <c r="F151" s="169" t="s">
        <v>269</v>
      </c>
      <c r="G151" s="170" t="s">
        <v>115</v>
      </c>
      <c r="H151" s="171">
        <v>262.32</v>
      </c>
      <c r="I151" s="172"/>
      <c r="J151" s="173">
        <f>ROUND(I151*H151,2)</f>
        <v>0</v>
      </c>
      <c r="K151" s="169" t="s">
        <v>116</v>
      </c>
      <c r="L151" s="36"/>
      <c r="M151" s="174" t="s">
        <v>1</v>
      </c>
      <c r="N151" s="175" t="s">
        <v>41</v>
      </c>
      <c r="O151" s="58"/>
      <c r="P151" s="176">
        <f>O151*H151</f>
        <v>0</v>
      </c>
      <c r="Q151" s="176">
        <v>0</v>
      </c>
      <c r="R151" s="176">
        <f>Q151*H151</f>
        <v>0</v>
      </c>
      <c r="S151" s="176">
        <v>0</v>
      </c>
      <c r="T151" s="177">
        <f>S151*H151</f>
        <v>0</v>
      </c>
      <c r="AR151" s="15" t="s">
        <v>144</v>
      </c>
      <c r="AT151" s="15" t="s">
        <v>112</v>
      </c>
      <c r="AU151" s="15" t="s">
        <v>80</v>
      </c>
      <c r="AY151" s="15" t="s">
        <v>111</v>
      </c>
      <c r="BE151" s="178">
        <f>IF(N151="základní",J151,0)</f>
        <v>0</v>
      </c>
      <c r="BF151" s="178">
        <f>IF(N151="snížená",J151,0)</f>
        <v>0</v>
      </c>
      <c r="BG151" s="178">
        <f>IF(N151="zákl. přenesená",J151,0)</f>
        <v>0</v>
      </c>
      <c r="BH151" s="178">
        <f>IF(N151="sníž. přenesená",J151,0)</f>
        <v>0</v>
      </c>
      <c r="BI151" s="178">
        <f>IF(N151="nulová",J151,0)</f>
        <v>0</v>
      </c>
      <c r="BJ151" s="15" t="s">
        <v>78</v>
      </c>
      <c r="BK151" s="178">
        <f>ROUND(I151*H151,2)</f>
        <v>0</v>
      </c>
      <c r="BL151" s="15" t="s">
        <v>144</v>
      </c>
      <c r="BM151" s="15" t="s">
        <v>270</v>
      </c>
    </row>
    <row r="152" spans="2:65" s="12" customFormat="1" ht="11.25">
      <c r="B152" s="205"/>
      <c r="C152" s="206"/>
      <c r="D152" s="181" t="s">
        <v>119</v>
      </c>
      <c r="E152" s="207" t="s">
        <v>1</v>
      </c>
      <c r="F152" s="208" t="s">
        <v>257</v>
      </c>
      <c r="G152" s="206"/>
      <c r="H152" s="207" t="s">
        <v>1</v>
      </c>
      <c r="I152" s="209"/>
      <c r="J152" s="206"/>
      <c r="K152" s="206"/>
      <c r="L152" s="210"/>
      <c r="M152" s="211"/>
      <c r="N152" s="212"/>
      <c r="O152" s="212"/>
      <c r="P152" s="212"/>
      <c r="Q152" s="212"/>
      <c r="R152" s="212"/>
      <c r="S152" s="212"/>
      <c r="T152" s="213"/>
      <c r="AT152" s="214" t="s">
        <v>119</v>
      </c>
      <c r="AU152" s="214" t="s">
        <v>80</v>
      </c>
      <c r="AV152" s="12" t="s">
        <v>78</v>
      </c>
      <c r="AW152" s="12" t="s">
        <v>33</v>
      </c>
      <c r="AX152" s="12" t="s">
        <v>70</v>
      </c>
      <c r="AY152" s="214" t="s">
        <v>111</v>
      </c>
    </row>
    <row r="153" spans="2:65" s="11" customFormat="1" ht="11.25">
      <c r="B153" s="179"/>
      <c r="C153" s="180"/>
      <c r="D153" s="181" t="s">
        <v>119</v>
      </c>
      <c r="E153" s="182" t="s">
        <v>1</v>
      </c>
      <c r="F153" s="183" t="s">
        <v>271</v>
      </c>
      <c r="G153" s="180"/>
      <c r="H153" s="184">
        <v>112.32</v>
      </c>
      <c r="I153" s="185"/>
      <c r="J153" s="180"/>
      <c r="K153" s="180"/>
      <c r="L153" s="186"/>
      <c r="M153" s="187"/>
      <c r="N153" s="188"/>
      <c r="O153" s="188"/>
      <c r="P153" s="188"/>
      <c r="Q153" s="188"/>
      <c r="R153" s="188"/>
      <c r="S153" s="188"/>
      <c r="T153" s="189"/>
      <c r="AT153" s="190" t="s">
        <v>119</v>
      </c>
      <c r="AU153" s="190" t="s">
        <v>80</v>
      </c>
      <c r="AV153" s="11" t="s">
        <v>80</v>
      </c>
      <c r="AW153" s="11" t="s">
        <v>33</v>
      </c>
      <c r="AX153" s="11" t="s">
        <v>70</v>
      </c>
      <c r="AY153" s="190" t="s">
        <v>111</v>
      </c>
    </row>
    <row r="154" spans="2:65" s="12" customFormat="1" ht="11.25">
      <c r="B154" s="205"/>
      <c r="C154" s="206"/>
      <c r="D154" s="181" t="s">
        <v>119</v>
      </c>
      <c r="E154" s="207" t="s">
        <v>1</v>
      </c>
      <c r="F154" s="208" t="s">
        <v>272</v>
      </c>
      <c r="G154" s="206"/>
      <c r="H154" s="207" t="s">
        <v>1</v>
      </c>
      <c r="I154" s="209"/>
      <c r="J154" s="206"/>
      <c r="K154" s="206"/>
      <c r="L154" s="210"/>
      <c r="M154" s="211"/>
      <c r="N154" s="212"/>
      <c r="O154" s="212"/>
      <c r="P154" s="212"/>
      <c r="Q154" s="212"/>
      <c r="R154" s="212"/>
      <c r="S154" s="212"/>
      <c r="T154" s="213"/>
      <c r="AT154" s="214" t="s">
        <v>119</v>
      </c>
      <c r="AU154" s="214" t="s">
        <v>80</v>
      </c>
      <c r="AV154" s="12" t="s">
        <v>78</v>
      </c>
      <c r="AW154" s="12" t="s">
        <v>33</v>
      </c>
      <c r="AX154" s="12" t="s">
        <v>70</v>
      </c>
      <c r="AY154" s="214" t="s">
        <v>111</v>
      </c>
    </row>
    <row r="155" spans="2:65" s="11" customFormat="1" ht="11.25">
      <c r="B155" s="179"/>
      <c r="C155" s="180"/>
      <c r="D155" s="181" t="s">
        <v>119</v>
      </c>
      <c r="E155" s="182" t="s">
        <v>1</v>
      </c>
      <c r="F155" s="183" t="s">
        <v>260</v>
      </c>
      <c r="G155" s="180"/>
      <c r="H155" s="184">
        <v>150</v>
      </c>
      <c r="I155" s="185"/>
      <c r="J155" s="180"/>
      <c r="K155" s="180"/>
      <c r="L155" s="186"/>
      <c r="M155" s="187"/>
      <c r="N155" s="188"/>
      <c r="O155" s="188"/>
      <c r="P155" s="188"/>
      <c r="Q155" s="188"/>
      <c r="R155" s="188"/>
      <c r="S155" s="188"/>
      <c r="T155" s="189"/>
      <c r="AT155" s="190" t="s">
        <v>119</v>
      </c>
      <c r="AU155" s="190" t="s">
        <v>80</v>
      </c>
      <c r="AV155" s="11" t="s">
        <v>80</v>
      </c>
      <c r="AW155" s="11" t="s">
        <v>33</v>
      </c>
      <c r="AX155" s="11" t="s">
        <v>70</v>
      </c>
      <c r="AY155" s="190" t="s">
        <v>111</v>
      </c>
    </row>
    <row r="156" spans="2:65" s="13" customFormat="1" ht="11.25">
      <c r="B156" s="215"/>
      <c r="C156" s="216"/>
      <c r="D156" s="181" t="s">
        <v>119</v>
      </c>
      <c r="E156" s="217" t="s">
        <v>1</v>
      </c>
      <c r="F156" s="218" t="s">
        <v>261</v>
      </c>
      <c r="G156" s="216"/>
      <c r="H156" s="219">
        <v>262.32</v>
      </c>
      <c r="I156" s="220"/>
      <c r="J156" s="216"/>
      <c r="K156" s="216"/>
      <c r="L156" s="221"/>
      <c r="M156" s="222"/>
      <c r="N156" s="223"/>
      <c r="O156" s="223"/>
      <c r="P156" s="223"/>
      <c r="Q156" s="223"/>
      <c r="R156" s="223"/>
      <c r="S156" s="223"/>
      <c r="T156" s="224"/>
      <c r="AT156" s="225" t="s">
        <v>119</v>
      </c>
      <c r="AU156" s="225" t="s">
        <v>80</v>
      </c>
      <c r="AV156" s="13" t="s">
        <v>117</v>
      </c>
      <c r="AW156" s="13" t="s">
        <v>33</v>
      </c>
      <c r="AX156" s="13" t="s">
        <v>78</v>
      </c>
      <c r="AY156" s="225" t="s">
        <v>111</v>
      </c>
    </row>
    <row r="157" spans="2:65" s="1" customFormat="1" ht="22.5" customHeight="1">
      <c r="B157" s="32"/>
      <c r="C157" s="167" t="s">
        <v>273</v>
      </c>
      <c r="D157" s="167" t="s">
        <v>112</v>
      </c>
      <c r="E157" s="168" t="s">
        <v>274</v>
      </c>
      <c r="F157" s="169" t="s">
        <v>275</v>
      </c>
      <c r="G157" s="170" t="s">
        <v>115</v>
      </c>
      <c r="H157" s="171">
        <v>49.14</v>
      </c>
      <c r="I157" s="172"/>
      <c r="J157" s="173">
        <f>ROUND(I157*H157,2)</f>
        <v>0</v>
      </c>
      <c r="K157" s="169" t="s">
        <v>116</v>
      </c>
      <c r="L157" s="36"/>
      <c r="M157" s="174" t="s">
        <v>1</v>
      </c>
      <c r="N157" s="175" t="s">
        <v>41</v>
      </c>
      <c r="O157" s="58"/>
      <c r="P157" s="176">
        <f>O157*H157</f>
        <v>0</v>
      </c>
      <c r="Q157" s="176">
        <v>0</v>
      </c>
      <c r="R157" s="176">
        <f>Q157*H157</f>
        <v>0</v>
      </c>
      <c r="S157" s="176">
        <v>0</v>
      </c>
      <c r="T157" s="177">
        <f>S157*H157</f>
        <v>0</v>
      </c>
      <c r="AR157" s="15" t="s">
        <v>144</v>
      </c>
      <c r="AT157" s="15" t="s">
        <v>112</v>
      </c>
      <c r="AU157" s="15" t="s">
        <v>80</v>
      </c>
      <c r="AY157" s="15" t="s">
        <v>111</v>
      </c>
      <c r="BE157" s="178">
        <f>IF(N157="základní",J157,0)</f>
        <v>0</v>
      </c>
      <c r="BF157" s="178">
        <f>IF(N157="snížená",J157,0)</f>
        <v>0</v>
      </c>
      <c r="BG157" s="178">
        <f>IF(N157="zákl. přenesená",J157,0)</f>
        <v>0</v>
      </c>
      <c r="BH157" s="178">
        <f>IF(N157="sníž. přenesená",J157,0)</f>
        <v>0</v>
      </c>
      <c r="BI157" s="178">
        <f>IF(N157="nulová",J157,0)</f>
        <v>0</v>
      </c>
      <c r="BJ157" s="15" t="s">
        <v>78</v>
      </c>
      <c r="BK157" s="178">
        <f>ROUND(I157*H157,2)</f>
        <v>0</v>
      </c>
      <c r="BL157" s="15" t="s">
        <v>144</v>
      </c>
      <c r="BM157" s="15" t="s">
        <v>276</v>
      </c>
    </row>
    <row r="158" spans="2:65" s="12" customFormat="1" ht="11.25">
      <c r="B158" s="205"/>
      <c r="C158" s="206"/>
      <c r="D158" s="181" t="s">
        <v>119</v>
      </c>
      <c r="E158" s="207" t="s">
        <v>1</v>
      </c>
      <c r="F158" s="208" t="s">
        <v>277</v>
      </c>
      <c r="G158" s="206"/>
      <c r="H158" s="207" t="s">
        <v>1</v>
      </c>
      <c r="I158" s="209"/>
      <c r="J158" s="206"/>
      <c r="K158" s="206"/>
      <c r="L158" s="210"/>
      <c r="M158" s="211"/>
      <c r="N158" s="212"/>
      <c r="O158" s="212"/>
      <c r="P158" s="212"/>
      <c r="Q158" s="212"/>
      <c r="R158" s="212"/>
      <c r="S158" s="212"/>
      <c r="T158" s="213"/>
      <c r="AT158" s="214" t="s">
        <v>119</v>
      </c>
      <c r="AU158" s="214" t="s">
        <v>80</v>
      </c>
      <c r="AV158" s="12" t="s">
        <v>78</v>
      </c>
      <c r="AW158" s="12" t="s">
        <v>33</v>
      </c>
      <c r="AX158" s="12" t="s">
        <v>70</v>
      </c>
      <c r="AY158" s="214" t="s">
        <v>111</v>
      </c>
    </row>
    <row r="159" spans="2:65" s="11" customFormat="1" ht="11.25">
      <c r="B159" s="179"/>
      <c r="C159" s="180"/>
      <c r="D159" s="181" t="s">
        <v>119</v>
      </c>
      <c r="E159" s="182" t="s">
        <v>1</v>
      </c>
      <c r="F159" s="183" t="s">
        <v>278</v>
      </c>
      <c r="G159" s="180"/>
      <c r="H159" s="184">
        <v>22.14</v>
      </c>
      <c r="I159" s="185"/>
      <c r="J159" s="180"/>
      <c r="K159" s="180"/>
      <c r="L159" s="186"/>
      <c r="M159" s="187"/>
      <c r="N159" s="188"/>
      <c r="O159" s="188"/>
      <c r="P159" s="188"/>
      <c r="Q159" s="188"/>
      <c r="R159" s="188"/>
      <c r="S159" s="188"/>
      <c r="T159" s="189"/>
      <c r="AT159" s="190" t="s">
        <v>119</v>
      </c>
      <c r="AU159" s="190" t="s">
        <v>80</v>
      </c>
      <c r="AV159" s="11" t="s">
        <v>80</v>
      </c>
      <c r="AW159" s="11" t="s">
        <v>33</v>
      </c>
      <c r="AX159" s="11" t="s">
        <v>70</v>
      </c>
      <c r="AY159" s="190" t="s">
        <v>111</v>
      </c>
    </row>
    <row r="160" spans="2:65" s="12" customFormat="1" ht="11.25">
      <c r="B160" s="205"/>
      <c r="C160" s="206"/>
      <c r="D160" s="181" t="s">
        <v>119</v>
      </c>
      <c r="E160" s="207" t="s">
        <v>1</v>
      </c>
      <c r="F160" s="208" t="s">
        <v>279</v>
      </c>
      <c r="G160" s="206"/>
      <c r="H160" s="207" t="s">
        <v>1</v>
      </c>
      <c r="I160" s="209"/>
      <c r="J160" s="206"/>
      <c r="K160" s="206"/>
      <c r="L160" s="210"/>
      <c r="M160" s="211"/>
      <c r="N160" s="212"/>
      <c r="O160" s="212"/>
      <c r="P160" s="212"/>
      <c r="Q160" s="212"/>
      <c r="R160" s="212"/>
      <c r="S160" s="212"/>
      <c r="T160" s="213"/>
      <c r="AT160" s="214" t="s">
        <v>119</v>
      </c>
      <c r="AU160" s="214" t="s">
        <v>80</v>
      </c>
      <c r="AV160" s="12" t="s">
        <v>78</v>
      </c>
      <c r="AW160" s="12" t="s">
        <v>33</v>
      </c>
      <c r="AX160" s="12" t="s">
        <v>70</v>
      </c>
      <c r="AY160" s="214" t="s">
        <v>111</v>
      </c>
    </row>
    <row r="161" spans="2:65" s="11" customFormat="1" ht="11.25">
      <c r="B161" s="179"/>
      <c r="C161" s="180"/>
      <c r="D161" s="181" t="s">
        <v>119</v>
      </c>
      <c r="E161" s="182" t="s">
        <v>1</v>
      </c>
      <c r="F161" s="183" t="s">
        <v>280</v>
      </c>
      <c r="G161" s="180"/>
      <c r="H161" s="184">
        <v>27</v>
      </c>
      <c r="I161" s="185"/>
      <c r="J161" s="180"/>
      <c r="K161" s="180"/>
      <c r="L161" s="186"/>
      <c r="M161" s="187"/>
      <c r="N161" s="188"/>
      <c r="O161" s="188"/>
      <c r="P161" s="188"/>
      <c r="Q161" s="188"/>
      <c r="R161" s="188"/>
      <c r="S161" s="188"/>
      <c r="T161" s="189"/>
      <c r="AT161" s="190" t="s">
        <v>119</v>
      </c>
      <c r="AU161" s="190" t="s">
        <v>80</v>
      </c>
      <c r="AV161" s="11" t="s">
        <v>80</v>
      </c>
      <c r="AW161" s="11" t="s">
        <v>33</v>
      </c>
      <c r="AX161" s="11" t="s">
        <v>70</v>
      </c>
      <c r="AY161" s="190" t="s">
        <v>111</v>
      </c>
    </row>
    <row r="162" spans="2:65" s="13" customFormat="1" ht="11.25">
      <c r="B162" s="215"/>
      <c r="C162" s="216"/>
      <c r="D162" s="181" t="s">
        <v>119</v>
      </c>
      <c r="E162" s="217" t="s">
        <v>1</v>
      </c>
      <c r="F162" s="218" t="s">
        <v>261</v>
      </c>
      <c r="G162" s="216"/>
      <c r="H162" s="219">
        <v>49.14</v>
      </c>
      <c r="I162" s="220"/>
      <c r="J162" s="216"/>
      <c r="K162" s="216"/>
      <c r="L162" s="221"/>
      <c r="M162" s="222"/>
      <c r="N162" s="223"/>
      <c r="O162" s="223"/>
      <c r="P162" s="223"/>
      <c r="Q162" s="223"/>
      <c r="R162" s="223"/>
      <c r="S162" s="223"/>
      <c r="T162" s="224"/>
      <c r="AT162" s="225" t="s">
        <v>119</v>
      </c>
      <c r="AU162" s="225" t="s">
        <v>80</v>
      </c>
      <c r="AV162" s="13" t="s">
        <v>117</v>
      </c>
      <c r="AW162" s="13" t="s">
        <v>33</v>
      </c>
      <c r="AX162" s="13" t="s">
        <v>78</v>
      </c>
      <c r="AY162" s="225" t="s">
        <v>111</v>
      </c>
    </row>
    <row r="163" spans="2:65" s="1" customFormat="1" ht="16.5" customHeight="1">
      <c r="B163" s="32"/>
      <c r="C163" s="195" t="s">
        <v>281</v>
      </c>
      <c r="D163" s="195" t="s">
        <v>169</v>
      </c>
      <c r="E163" s="196" t="s">
        <v>282</v>
      </c>
      <c r="F163" s="197" t="s">
        <v>283</v>
      </c>
      <c r="G163" s="198" t="s">
        <v>115</v>
      </c>
      <c r="H163" s="199">
        <v>327.03300000000002</v>
      </c>
      <c r="I163" s="200"/>
      <c r="J163" s="201">
        <f>ROUND(I163*H163,2)</f>
        <v>0</v>
      </c>
      <c r="K163" s="197" t="s">
        <v>116</v>
      </c>
      <c r="L163" s="202"/>
      <c r="M163" s="203" t="s">
        <v>1</v>
      </c>
      <c r="N163" s="204" t="s">
        <v>41</v>
      </c>
      <c r="O163" s="58"/>
      <c r="P163" s="176">
        <f>O163*H163</f>
        <v>0</v>
      </c>
      <c r="Q163" s="176">
        <v>0</v>
      </c>
      <c r="R163" s="176">
        <f>Q163*H163</f>
        <v>0</v>
      </c>
      <c r="S163" s="176">
        <v>0</v>
      </c>
      <c r="T163" s="177">
        <f>S163*H163</f>
        <v>0</v>
      </c>
      <c r="AR163" s="15" t="s">
        <v>172</v>
      </c>
      <c r="AT163" s="15" t="s">
        <v>169</v>
      </c>
      <c r="AU163" s="15" t="s">
        <v>80</v>
      </c>
      <c r="AY163" s="15" t="s">
        <v>111</v>
      </c>
      <c r="BE163" s="178">
        <f>IF(N163="základní",J163,0)</f>
        <v>0</v>
      </c>
      <c r="BF163" s="178">
        <f>IF(N163="snížená",J163,0)</f>
        <v>0</v>
      </c>
      <c r="BG163" s="178">
        <f>IF(N163="zákl. přenesená",J163,0)</f>
        <v>0</v>
      </c>
      <c r="BH163" s="178">
        <f>IF(N163="sníž. přenesená",J163,0)</f>
        <v>0</v>
      </c>
      <c r="BI163" s="178">
        <f>IF(N163="nulová",J163,0)</f>
        <v>0</v>
      </c>
      <c r="BJ163" s="15" t="s">
        <v>78</v>
      </c>
      <c r="BK163" s="178">
        <f>ROUND(I163*H163,2)</f>
        <v>0</v>
      </c>
      <c r="BL163" s="15" t="s">
        <v>144</v>
      </c>
      <c r="BM163" s="15" t="s">
        <v>284</v>
      </c>
    </row>
    <row r="164" spans="2:65" s="11" customFormat="1" ht="11.25">
      <c r="B164" s="179"/>
      <c r="C164" s="180"/>
      <c r="D164" s="181" t="s">
        <v>119</v>
      </c>
      <c r="E164" s="180"/>
      <c r="F164" s="183" t="s">
        <v>285</v>
      </c>
      <c r="G164" s="180"/>
      <c r="H164" s="184">
        <v>327.03300000000002</v>
      </c>
      <c r="I164" s="185"/>
      <c r="J164" s="180"/>
      <c r="K164" s="180"/>
      <c r="L164" s="186"/>
      <c r="M164" s="187"/>
      <c r="N164" s="188"/>
      <c r="O164" s="188"/>
      <c r="P164" s="188"/>
      <c r="Q164" s="188"/>
      <c r="R164" s="188"/>
      <c r="S164" s="188"/>
      <c r="T164" s="189"/>
      <c r="AT164" s="190" t="s">
        <v>119</v>
      </c>
      <c r="AU164" s="190" t="s">
        <v>80</v>
      </c>
      <c r="AV164" s="11" t="s">
        <v>80</v>
      </c>
      <c r="AW164" s="11" t="s">
        <v>4</v>
      </c>
      <c r="AX164" s="11" t="s">
        <v>78</v>
      </c>
      <c r="AY164" s="190" t="s">
        <v>111</v>
      </c>
    </row>
    <row r="165" spans="2:65" s="1" customFormat="1" ht="16.5" customHeight="1">
      <c r="B165" s="32"/>
      <c r="C165" s="167" t="s">
        <v>286</v>
      </c>
      <c r="D165" s="167" t="s">
        <v>112</v>
      </c>
      <c r="E165" s="168" t="s">
        <v>287</v>
      </c>
      <c r="F165" s="169" t="s">
        <v>288</v>
      </c>
      <c r="G165" s="170" t="s">
        <v>115</v>
      </c>
      <c r="H165" s="171">
        <v>380.58</v>
      </c>
      <c r="I165" s="172"/>
      <c r="J165" s="173">
        <f>ROUND(I165*H165,2)</f>
        <v>0</v>
      </c>
      <c r="K165" s="169" t="s">
        <v>116</v>
      </c>
      <c r="L165" s="36"/>
      <c r="M165" s="174" t="s">
        <v>1</v>
      </c>
      <c r="N165" s="175" t="s">
        <v>41</v>
      </c>
      <c r="O165" s="58"/>
      <c r="P165" s="176">
        <f>O165*H165</f>
        <v>0</v>
      </c>
      <c r="Q165" s="176">
        <v>2.0000000000000001E-4</v>
      </c>
      <c r="R165" s="176">
        <f>Q165*H165</f>
        <v>7.6116000000000003E-2</v>
      </c>
      <c r="S165" s="176">
        <v>0</v>
      </c>
      <c r="T165" s="177">
        <f>S165*H165</f>
        <v>0</v>
      </c>
      <c r="AR165" s="15" t="s">
        <v>144</v>
      </c>
      <c r="AT165" s="15" t="s">
        <v>112</v>
      </c>
      <c r="AU165" s="15" t="s">
        <v>80</v>
      </c>
      <c r="AY165" s="15" t="s">
        <v>111</v>
      </c>
      <c r="BE165" s="178">
        <f>IF(N165="základní",J165,0)</f>
        <v>0</v>
      </c>
      <c r="BF165" s="178">
        <f>IF(N165="snížená",J165,0)</f>
        <v>0</v>
      </c>
      <c r="BG165" s="178">
        <f>IF(N165="zákl. přenesená",J165,0)</f>
        <v>0</v>
      </c>
      <c r="BH165" s="178">
        <f>IF(N165="sníž. přenesená",J165,0)</f>
        <v>0</v>
      </c>
      <c r="BI165" s="178">
        <f>IF(N165="nulová",J165,0)</f>
        <v>0</v>
      </c>
      <c r="BJ165" s="15" t="s">
        <v>78</v>
      </c>
      <c r="BK165" s="178">
        <f>ROUND(I165*H165,2)</f>
        <v>0</v>
      </c>
      <c r="BL165" s="15" t="s">
        <v>144</v>
      </c>
      <c r="BM165" s="15" t="s">
        <v>289</v>
      </c>
    </row>
    <row r="166" spans="2:65" s="11" customFormat="1" ht="11.25">
      <c r="B166" s="179"/>
      <c r="C166" s="180"/>
      <c r="D166" s="181" t="s">
        <v>119</v>
      </c>
      <c r="E166" s="182" t="s">
        <v>1</v>
      </c>
      <c r="F166" s="183" t="s">
        <v>290</v>
      </c>
      <c r="G166" s="180"/>
      <c r="H166" s="184">
        <v>380.58</v>
      </c>
      <c r="I166" s="185"/>
      <c r="J166" s="180"/>
      <c r="K166" s="180"/>
      <c r="L166" s="186"/>
      <c r="M166" s="187"/>
      <c r="N166" s="188"/>
      <c r="O166" s="188"/>
      <c r="P166" s="188"/>
      <c r="Q166" s="188"/>
      <c r="R166" s="188"/>
      <c r="S166" s="188"/>
      <c r="T166" s="189"/>
      <c r="AT166" s="190" t="s">
        <v>119</v>
      </c>
      <c r="AU166" s="190" t="s">
        <v>80</v>
      </c>
      <c r="AV166" s="11" t="s">
        <v>80</v>
      </c>
      <c r="AW166" s="11" t="s">
        <v>33</v>
      </c>
      <c r="AX166" s="11" t="s">
        <v>78</v>
      </c>
      <c r="AY166" s="190" t="s">
        <v>111</v>
      </c>
    </row>
    <row r="167" spans="2:65" s="1" customFormat="1" ht="16.5" customHeight="1">
      <c r="B167" s="32"/>
      <c r="C167" s="167" t="s">
        <v>172</v>
      </c>
      <c r="D167" s="167" t="s">
        <v>112</v>
      </c>
      <c r="E167" s="168" t="s">
        <v>291</v>
      </c>
      <c r="F167" s="169" t="s">
        <v>292</v>
      </c>
      <c r="G167" s="170" t="s">
        <v>115</v>
      </c>
      <c r="H167" s="171">
        <v>27</v>
      </c>
      <c r="I167" s="172"/>
      <c r="J167" s="173">
        <f>ROUND(I167*H167,2)</f>
        <v>0</v>
      </c>
      <c r="K167" s="169" t="s">
        <v>116</v>
      </c>
      <c r="L167" s="36"/>
      <c r="M167" s="174" t="s">
        <v>1</v>
      </c>
      <c r="N167" s="175" t="s">
        <v>41</v>
      </c>
      <c r="O167" s="58"/>
      <c r="P167" s="176">
        <f>O167*H167</f>
        <v>0</v>
      </c>
      <c r="Q167" s="176">
        <v>2.0000000000000002E-5</v>
      </c>
      <c r="R167" s="176">
        <f>Q167*H167</f>
        <v>5.4000000000000001E-4</v>
      </c>
      <c r="S167" s="176">
        <v>0</v>
      </c>
      <c r="T167" s="177">
        <f>S167*H167</f>
        <v>0</v>
      </c>
      <c r="AR167" s="15" t="s">
        <v>144</v>
      </c>
      <c r="AT167" s="15" t="s">
        <v>112</v>
      </c>
      <c r="AU167" s="15" t="s">
        <v>80</v>
      </c>
      <c r="AY167" s="15" t="s">
        <v>111</v>
      </c>
      <c r="BE167" s="178">
        <f>IF(N167="základní",J167,0)</f>
        <v>0</v>
      </c>
      <c r="BF167" s="178">
        <f>IF(N167="snížená",J167,0)</f>
        <v>0</v>
      </c>
      <c r="BG167" s="178">
        <f>IF(N167="zákl. přenesená",J167,0)</f>
        <v>0</v>
      </c>
      <c r="BH167" s="178">
        <f>IF(N167="sníž. přenesená",J167,0)</f>
        <v>0</v>
      </c>
      <c r="BI167" s="178">
        <f>IF(N167="nulová",J167,0)</f>
        <v>0</v>
      </c>
      <c r="BJ167" s="15" t="s">
        <v>78</v>
      </c>
      <c r="BK167" s="178">
        <f>ROUND(I167*H167,2)</f>
        <v>0</v>
      </c>
      <c r="BL167" s="15" t="s">
        <v>144</v>
      </c>
      <c r="BM167" s="15" t="s">
        <v>293</v>
      </c>
    </row>
    <row r="168" spans="2:65" s="11" customFormat="1" ht="11.25">
      <c r="B168" s="179"/>
      <c r="C168" s="180"/>
      <c r="D168" s="181" t="s">
        <v>119</v>
      </c>
      <c r="E168" s="182" t="s">
        <v>1</v>
      </c>
      <c r="F168" s="183" t="s">
        <v>280</v>
      </c>
      <c r="G168" s="180"/>
      <c r="H168" s="184">
        <v>27</v>
      </c>
      <c r="I168" s="185"/>
      <c r="J168" s="180"/>
      <c r="K168" s="180"/>
      <c r="L168" s="186"/>
      <c r="M168" s="187"/>
      <c r="N168" s="188"/>
      <c r="O168" s="188"/>
      <c r="P168" s="188"/>
      <c r="Q168" s="188"/>
      <c r="R168" s="188"/>
      <c r="S168" s="188"/>
      <c r="T168" s="189"/>
      <c r="AT168" s="190" t="s">
        <v>119</v>
      </c>
      <c r="AU168" s="190" t="s">
        <v>80</v>
      </c>
      <c r="AV168" s="11" t="s">
        <v>80</v>
      </c>
      <c r="AW168" s="11" t="s">
        <v>33</v>
      </c>
      <c r="AX168" s="11" t="s">
        <v>78</v>
      </c>
      <c r="AY168" s="190" t="s">
        <v>111</v>
      </c>
    </row>
    <row r="169" spans="2:65" s="1" customFormat="1" ht="16.5" customHeight="1">
      <c r="B169" s="32"/>
      <c r="C169" s="167" t="s">
        <v>294</v>
      </c>
      <c r="D169" s="167" t="s">
        <v>112</v>
      </c>
      <c r="E169" s="168" t="s">
        <v>295</v>
      </c>
      <c r="F169" s="169" t="s">
        <v>296</v>
      </c>
      <c r="G169" s="170" t="s">
        <v>115</v>
      </c>
      <c r="H169" s="171">
        <v>19.68</v>
      </c>
      <c r="I169" s="172"/>
      <c r="J169" s="173">
        <f>ROUND(I169*H169,2)</f>
        <v>0</v>
      </c>
      <c r="K169" s="169" t="s">
        <v>116</v>
      </c>
      <c r="L169" s="36"/>
      <c r="M169" s="174" t="s">
        <v>1</v>
      </c>
      <c r="N169" s="175" t="s">
        <v>41</v>
      </c>
      <c r="O169" s="58"/>
      <c r="P169" s="176">
        <f>O169*H169</f>
        <v>0</v>
      </c>
      <c r="Q169" s="176">
        <v>1.0000000000000001E-5</v>
      </c>
      <c r="R169" s="176">
        <f>Q169*H169</f>
        <v>1.9680000000000001E-4</v>
      </c>
      <c r="S169" s="176">
        <v>0</v>
      </c>
      <c r="T169" s="177">
        <f>S169*H169</f>
        <v>0</v>
      </c>
      <c r="AR169" s="15" t="s">
        <v>144</v>
      </c>
      <c r="AT169" s="15" t="s">
        <v>112</v>
      </c>
      <c r="AU169" s="15" t="s">
        <v>80</v>
      </c>
      <c r="AY169" s="15" t="s">
        <v>111</v>
      </c>
      <c r="BE169" s="178">
        <f>IF(N169="základní",J169,0)</f>
        <v>0</v>
      </c>
      <c r="BF169" s="178">
        <f>IF(N169="snížená",J169,0)</f>
        <v>0</v>
      </c>
      <c r="BG169" s="178">
        <f>IF(N169="zákl. přenesená",J169,0)</f>
        <v>0</v>
      </c>
      <c r="BH169" s="178">
        <f>IF(N169="sníž. přenesená",J169,0)</f>
        <v>0</v>
      </c>
      <c r="BI169" s="178">
        <f>IF(N169="nulová",J169,0)</f>
        <v>0</v>
      </c>
      <c r="BJ169" s="15" t="s">
        <v>78</v>
      </c>
      <c r="BK169" s="178">
        <f>ROUND(I169*H169,2)</f>
        <v>0</v>
      </c>
      <c r="BL169" s="15" t="s">
        <v>144</v>
      </c>
      <c r="BM169" s="15" t="s">
        <v>297</v>
      </c>
    </row>
    <row r="170" spans="2:65" s="11" customFormat="1" ht="11.25">
      <c r="B170" s="179"/>
      <c r="C170" s="180"/>
      <c r="D170" s="181" t="s">
        <v>119</v>
      </c>
      <c r="E170" s="182" t="s">
        <v>1</v>
      </c>
      <c r="F170" s="183" t="s">
        <v>298</v>
      </c>
      <c r="G170" s="180"/>
      <c r="H170" s="184">
        <v>19.68</v>
      </c>
      <c r="I170" s="185"/>
      <c r="J170" s="180"/>
      <c r="K170" s="180"/>
      <c r="L170" s="186"/>
      <c r="M170" s="187"/>
      <c r="N170" s="188"/>
      <c r="O170" s="188"/>
      <c r="P170" s="188"/>
      <c r="Q170" s="188"/>
      <c r="R170" s="188"/>
      <c r="S170" s="188"/>
      <c r="T170" s="189"/>
      <c r="AT170" s="190" t="s">
        <v>119</v>
      </c>
      <c r="AU170" s="190" t="s">
        <v>80</v>
      </c>
      <c r="AV170" s="11" t="s">
        <v>80</v>
      </c>
      <c r="AW170" s="11" t="s">
        <v>33</v>
      </c>
      <c r="AX170" s="11" t="s">
        <v>78</v>
      </c>
      <c r="AY170" s="190" t="s">
        <v>111</v>
      </c>
    </row>
    <row r="171" spans="2:65" s="1" customFormat="1" ht="16.5" customHeight="1">
      <c r="B171" s="32"/>
      <c r="C171" s="167" t="s">
        <v>299</v>
      </c>
      <c r="D171" s="167" t="s">
        <v>112</v>
      </c>
      <c r="E171" s="168" t="s">
        <v>300</v>
      </c>
      <c r="F171" s="169" t="s">
        <v>301</v>
      </c>
      <c r="G171" s="170" t="s">
        <v>115</v>
      </c>
      <c r="H171" s="171">
        <v>262.32</v>
      </c>
      <c r="I171" s="172"/>
      <c r="J171" s="173">
        <f>ROUND(I171*H171,2)</f>
        <v>0</v>
      </c>
      <c r="K171" s="169" t="s">
        <v>116</v>
      </c>
      <c r="L171" s="36"/>
      <c r="M171" s="174" t="s">
        <v>1</v>
      </c>
      <c r="N171" s="175" t="s">
        <v>41</v>
      </c>
      <c r="O171" s="58"/>
      <c r="P171" s="176">
        <f>O171*H171</f>
        <v>0</v>
      </c>
      <c r="Q171" s="176">
        <v>1.0000000000000001E-5</v>
      </c>
      <c r="R171" s="176">
        <f>Q171*H171</f>
        <v>2.6232E-3</v>
      </c>
      <c r="S171" s="176">
        <v>0</v>
      </c>
      <c r="T171" s="177">
        <f>S171*H171</f>
        <v>0</v>
      </c>
      <c r="AR171" s="15" t="s">
        <v>144</v>
      </c>
      <c r="AT171" s="15" t="s">
        <v>112</v>
      </c>
      <c r="AU171" s="15" t="s">
        <v>80</v>
      </c>
      <c r="AY171" s="15" t="s">
        <v>111</v>
      </c>
      <c r="BE171" s="178">
        <f>IF(N171="základní",J171,0)</f>
        <v>0</v>
      </c>
      <c r="BF171" s="178">
        <f>IF(N171="snížená",J171,0)</f>
        <v>0</v>
      </c>
      <c r="BG171" s="178">
        <f>IF(N171="zákl. přenesená",J171,0)</f>
        <v>0</v>
      </c>
      <c r="BH171" s="178">
        <f>IF(N171="sníž. přenesená",J171,0)</f>
        <v>0</v>
      </c>
      <c r="BI171" s="178">
        <f>IF(N171="nulová",J171,0)</f>
        <v>0</v>
      </c>
      <c r="BJ171" s="15" t="s">
        <v>78</v>
      </c>
      <c r="BK171" s="178">
        <f>ROUND(I171*H171,2)</f>
        <v>0</v>
      </c>
      <c r="BL171" s="15" t="s">
        <v>144</v>
      </c>
      <c r="BM171" s="15" t="s">
        <v>302</v>
      </c>
    </row>
    <row r="172" spans="2:65" s="11" customFormat="1" ht="11.25">
      <c r="B172" s="179"/>
      <c r="C172" s="180"/>
      <c r="D172" s="181" t="s">
        <v>119</v>
      </c>
      <c r="E172" s="182" t="s">
        <v>1</v>
      </c>
      <c r="F172" s="183" t="s">
        <v>303</v>
      </c>
      <c r="G172" s="180"/>
      <c r="H172" s="184">
        <v>262.32</v>
      </c>
      <c r="I172" s="185"/>
      <c r="J172" s="180"/>
      <c r="K172" s="180"/>
      <c r="L172" s="186"/>
      <c r="M172" s="187"/>
      <c r="N172" s="188"/>
      <c r="O172" s="188"/>
      <c r="P172" s="188"/>
      <c r="Q172" s="188"/>
      <c r="R172" s="188"/>
      <c r="S172" s="188"/>
      <c r="T172" s="189"/>
      <c r="AT172" s="190" t="s">
        <v>119</v>
      </c>
      <c r="AU172" s="190" t="s">
        <v>80</v>
      </c>
      <c r="AV172" s="11" t="s">
        <v>80</v>
      </c>
      <c r="AW172" s="11" t="s">
        <v>33</v>
      </c>
      <c r="AX172" s="11" t="s">
        <v>78</v>
      </c>
      <c r="AY172" s="190" t="s">
        <v>111</v>
      </c>
    </row>
    <row r="173" spans="2:65" s="1" customFormat="1" ht="22.5" customHeight="1">
      <c r="B173" s="32"/>
      <c r="C173" s="167" t="s">
        <v>304</v>
      </c>
      <c r="D173" s="167" t="s">
        <v>112</v>
      </c>
      <c r="E173" s="168" t="s">
        <v>305</v>
      </c>
      <c r="F173" s="169" t="s">
        <v>306</v>
      </c>
      <c r="G173" s="170" t="s">
        <v>115</v>
      </c>
      <c r="H173" s="171">
        <v>380.58</v>
      </c>
      <c r="I173" s="172"/>
      <c r="J173" s="173">
        <f>ROUND(I173*H173,2)</f>
        <v>0</v>
      </c>
      <c r="K173" s="169" t="s">
        <v>116</v>
      </c>
      <c r="L173" s="36"/>
      <c r="M173" s="174" t="s">
        <v>1</v>
      </c>
      <c r="N173" s="175" t="s">
        <v>41</v>
      </c>
      <c r="O173" s="58"/>
      <c r="P173" s="176">
        <f>O173*H173</f>
        <v>0</v>
      </c>
      <c r="Q173" s="176">
        <v>2.9E-4</v>
      </c>
      <c r="R173" s="176">
        <f>Q173*H173</f>
        <v>0.1103682</v>
      </c>
      <c r="S173" s="176">
        <v>0</v>
      </c>
      <c r="T173" s="177">
        <f>S173*H173</f>
        <v>0</v>
      </c>
      <c r="AR173" s="15" t="s">
        <v>144</v>
      </c>
      <c r="AT173" s="15" t="s">
        <v>112</v>
      </c>
      <c r="AU173" s="15" t="s">
        <v>80</v>
      </c>
      <c r="AY173" s="15" t="s">
        <v>111</v>
      </c>
      <c r="BE173" s="178">
        <f>IF(N173="základní",J173,0)</f>
        <v>0</v>
      </c>
      <c r="BF173" s="178">
        <f>IF(N173="snížená",J173,0)</f>
        <v>0</v>
      </c>
      <c r="BG173" s="178">
        <f>IF(N173="zákl. přenesená",J173,0)</f>
        <v>0</v>
      </c>
      <c r="BH173" s="178">
        <f>IF(N173="sníž. přenesená",J173,0)</f>
        <v>0</v>
      </c>
      <c r="BI173" s="178">
        <f>IF(N173="nulová",J173,0)</f>
        <v>0</v>
      </c>
      <c r="BJ173" s="15" t="s">
        <v>78</v>
      </c>
      <c r="BK173" s="178">
        <f>ROUND(I173*H173,2)</f>
        <v>0</v>
      </c>
      <c r="BL173" s="15" t="s">
        <v>144</v>
      </c>
      <c r="BM173" s="15" t="s">
        <v>307</v>
      </c>
    </row>
    <row r="174" spans="2:65" s="11" customFormat="1" ht="11.25">
      <c r="B174" s="179"/>
      <c r="C174" s="180"/>
      <c r="D174" s="181" t="s">
        <v>119</v>
      </c>
      <c r="E174" s="182" t="s">
        <v>1</v>
      </c>
      <c r="F174" s="183" t="s">
        <v>290</v>
      </c>
      <c r="G174" s="180"/>
      <c r="H174" s="184">
        <v>380.58</v>
      </c>
      <c r="I174" s="185"/>
      <c r="J174" s="180"/>
      <c r="K174" s="180"/>
      <c r="L174" s="186"/>
      <c r="M174" s="226"/>
      <c r="N174" s="227"/>
      <c r="O174" s="227"/>
      <c r="P174" s="227"/>
      <c r="Q174" s="227"/>
      <c r="R174" s="227"/>
      <c r="S174" s="227"/>
      <c r="T174" s="228"/>
      <c r="AT174" s="190" t="s">
        <v>119</v>
      </c>
      <c r="AU174" s="190" t="s">
        <v>80</v>
      </c>
      <c r="AV174" s="11" t="s">
        <v>80</v>
      </c>
      <c r="AW174" s="11" t="s">
        <v>33</v>
      </c>
      <c r="AX174" s="11" t="s">
        <v>78</v>
      </c>
      <c r="AY174" s="190" t="s">
        <v>111</v>
      </c>
    </row>
    <row r="175" spans="2:65" s="1" customFormat="1" ht="6.95" customHeight="1">
      <c r="B175" s="44"/>
      <c r="C175" s="45"/>
      <c r="D175" s="45"/>
      <c r="E175" s="45"/>
      <c r="F175" s="45"/>
      <c r="G175" s="45"/>
      <c r="H175" s="45"/>
      <c r="I175" s="119"/>
      <c r="J175" s="45"/>
      <c r="K175" s="45"/>
      <c r="L175" s="36"/>
    </row>
  </sheetData>
  <sheetProtection algorithmName="SHA-512" hashValue="8CinA1acKxDvRAkWz2cIbEttN9uuaTiTTHroLM560tbJnnyVDcEHYlwDqV/oVNqf6XNBODg6VawW9CzVyaMY1Q==" saltValue="jhq0Yy9DLV7bM6ZQB5P1ZAgychNFqtiv6zaznO1t72tFXKYEndQRVdJOWYIODYrnvuNTZ5e0XV2foLwdXYB/5Q==" spinCount="100000" sheet="1" objects="1" scenarios="1" formatColumns="0" formatRows="0" autoFilter="0"/>
  <autoFilter ref="C86:K174"/>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007-2 - Zateplení střešní...</vt:lpstr>
      <vt:lpstr>'007-2 - Zateplení střešní...'!Názvy_tisku</vt:lpstr>
      <vt:lpstr>'Rekapitulace stavby'!Názvy_tisku</vt:lpstr>
      <vt:lpstr>'007-2 - Zateplení střešní...'!Oblast_tisku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TOMASPC\Tomáš</dc:creator>
  <cp:lastModifiedBy>Kornasová Květoslava</cp:lastModifiedBy>
  <dcterms:created xsi:type="dcterms:W3CDTF">2019-03-25T12:10:38Z</dcterms:created>
  <dcterms:modified xsi:type="dcterms:W3CDTF">2019-03-27T14:40:08Z</dcterms:modified>
</cp:coreProperties>
</file>